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atana\Desktop\TM_work\Temp2020\"/>
    </mc:Choice>
  </mc:AlternateContent>
  <bookViews>
    <workbookView xWindow="0" yWindow="0" windowWidth="24000" windowHeight="9750" activeTab="1"/>
  </bookViews>
  <sheets>
    <sheet name="申請データ" sheetId="2" r:id="rId1"/>
    <sheet name="申請書" sheetId="1" r:id="rId2"/>
    <sheet name="マスターデータ" sheetId="3" state="hidden" r:id="rId3"/>
  </sheets>
  <definedNames>
    <definedName name="hantei_5">申請書!$AL$111:$AO$113</definedName>
    <definedName name="_xlnm.Print_Area" localSheetId="1">申請書!$B$2:$AJ$212</definedName>
    <definedName name="判定テーブル">マスターデータ!$G$2:$J$6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45" i="1" l="1"/>
  <c r="L145" i="1"/>
  <c r="C10" i="1" l="1"/>
  <c r="CE2" i="2" l="1"/>
  <c r="CE1" i="2"/>
  <c r="AL187" i="1"/>
  <c r="AM187" i="1" s="1"/>
  <c r="AL81" i="1" l="1"/>
  <c r="AM81" i="1" s="1"/>
  <c r="C2" i="2" l="1"/>
  <c r="CN2" i="2" l="1"/>
  <c r="CM2" i="2"/>
  <c r="CL2" i="2"/>
  <c r="CK2" i="2"/>
  <c r="CJ2" i="2"/>
  <c r="CI2" i="2"/>
  <c r="CH2" i="2"/>
  <c r="CG2" i="2"/>
  <c r="CF2" i="2"/>
  <c r="CD2" i="2"/>
  <c r="CC2" i="2"/>
  <c r="CB2" i="2"/>
  <c r="CA2" i="2"/>
  <c r="BM4" i="2" l="1"/>
  <c r="CQ1" i="2" s="1"/>
  <c r="BM3" i="2"/>
  <c r="CP1" i="2" s="1"/>
  <c r="BM2" i="2"/>
  <c r="CO1" i="2" s="1"/>
  <c r="CU1" i="2" l="1"/>
  <c r="CV1" i="2"/>
  <c r="CW1" i="2"/>
  <c r="CR1" i="2"/>
  <c r="CS1" i="2"/>
  <c r="CT1" i="2"/>
  <c r="CN1" i="2" l="1"/>
  <c r="CM1" i="2"/>
  <c r="CL1" i="2"/>
  <c r="CK1" i="2"/>
  <c r="CJ1" i="2"/>
  <c r="CI1" i="2"/>
  <c r="CH1" i="2"/>
  <c r="CG1" i="2"/>
  <c r="CF1" i="2"/>
  <c r="CD1" i="2"/>
  <c r="CC1" i="2"/>
  <c r="CB1" i="2"/>
  <c r="CA1" i="2"/>
  <c r="BF2" i="2" l="1"/>
  <c r="O81" i="1"/>
  <c r="R129" i="1"/>
  <c r="BL2" i="2" s="1"/>
  <c r="S162" i="1"/>
  <c r="AL127" i="1"/>
  <c r="AM127" i="1" s="1"/>
  <c r="BJ2" i="2" l="1"/>
  <c r="BK2" i="2"/>
  <c r="AL121" i="1"/>
  <c r="AL112" i="1"/>
  <c r="AL129" i="1"/>
  <c r="AL108" i="1"/>
  <c r="AM108" i="1" s="1"/>
  <c r="X116" i="1" l="1"/>
  <c r="L114" i="1"/>
  <c r="X117" i="1" s="1"/>
  <c r="F101" i="1"/>
  <c r="E119" i="1" l="1"/>
  <c r="R121" i="1"/>
  <c r="O115" i="1"/>
  <c r="BI2" i="2" l="1"/>
  <c r="BG2" i="2"/>
  <c r="BH2" i="2"/>
  <c r="AL157" i="1" l="1"/>
  <c r="AM157" i="1" s="1"/>
  <c r="AM129" i="1"/>
  <c r="AM121" i="1"/>
  <c r="AM112" i="1"/>
  <c r="AL210" i="1" l="1"/>
  <c r="AL207" i="1"/>
  <c r="AL205" i="1"/>
  <c r="AL203" i="1"/>
  <c r="AL200" i="1"/>
  <c r="AL198" i="1"/>
  <c r="AL195" i="1"/>
  <c r="AL193" i="1"/>
  <c r="AL190" i="1"/>
  <c r="AL185" i="1"/>
  <c r="AL183" i="1"/>
  <c r="AL181" i="1"/>
  <c r="AL179" i="1"/>
  <c r="AL97" i="1"/>
  <c r="AL95" i="1"/>
  <c r="AM95" i="1" s="1"/>
  <c r="AL85" i="1"/>
  <c r="AL84" i="1"/>
  <c r="AM84" i="1" s="1"/>
  <c r="AL83" i="1"/>
  <c r="AM83" i="1" s="1"/>
  <c r="AL82" i="1" l="1"/>
  <c r="AM82" i="1" s="1"/>
  <c r="AL70" i="1"/>
  <c r="AM70" i="1" s="1"/>
  <c r="AL75" i="1"/>
  <c r="AM75" i="1" s="1"/>
  <c r="AL72" i="1"/>
  <c r="AM72" i="1" s="1"/>
  <c r="AL56" i="1"/>
  <c r="AM56" i="1" s="1"/>
  <c r="AL53" i="1"/>
  <c r="AM53" i="1" s="1"/>
  <c r="AL74" i="1"/>
  <c r="AM74" i="1" s="1"/>
  <c r="AL73" i="1"/>
  <c r="AM73" i="1" s="1"/>
  <c r="AL71" i="1"/>
  <c r="AM71" i="1" s="1"/>
  <c r="AL69" i="1"/>
  <c r="AM69" i="1" s="1"/>
  <c r="AL68" i="1"/>
  <c r="AM68" i="1" s="1"/>
  <c r="AL67" i="1"/>
  <c r="AM67" i="1" s="1"/>
  <c r="AL65" i="1"/>
  <c r="AM65" i="1" s="1"/>
  <c r="BE2" i="2" l="1"/>
  <c r="T2" i="2"/>
  <c r="S2" i="2"/>
  <c r="R2" i="2"/>
  <c r="Q2" i="2"/>
  <c r="J2" i="2"/>
  <c r="E2" i="2"/>
  <c r="BW2" i="2" l="1"/>
  <c r="BO4" i="2"/>
  <c r="CT2" i="2" s="1"/>
  <c r="BN4" i="2"/>
  <c r="CQ2" i="2" s="1"/>
  <c r="BO3" i="2"/>
  <c r="CS2" i="2" s="1"/>
  <c r="BN3" i="2"/>
  <c r="CP2" i="2" s="1"/>
  <c r="BO2" i="2"/>
  <c r="CR2" i="2" s="1"/>
  <c r="BN2" i="2"/>
  <c r="CO2" i="2" s="1"/>
  <c r="BD2" i="2"/>
  <c r="BC2" i="2"/>
  <c r="BB2" i="2"/>
  <c r="BA2" i="2"/>
  <c r="AZ2" i="2"/>
  <c r="AY2" i="2"/>
  <c r="AW2" i="2"/>
  <c r="AM97" i="1" l="1"/>
  <c r="AX2" i="2"/>
  <c r="AC144" i="1"/>
  <c r="BP4" i="2" s="1"/>
  <c r="CW2" i="2" s="1"/>
  <c r="AC143" i="1"/>
  <c r="AC142" i="1"/>
  <c r="BP2" i="2" s="1"/>
  <c r="CU2" i="2" s="1"/>
  <c r="BP3" i="2" l="1"/>
  <c r="CV2" i="2" s="1"/>
  <c r="AC145" i="1"/>
  <c r="AL89" i="1"/>
  <c r="AM89" i="1" s="1"/>
  <c r="AM85" i="1"/>
  <c r="AM210" i="1"/>
  <c r="AM207" i="1"/>
  <c r="AM205" i="1"/>
  <c r="AM203" i="1"/>
  <c r="AM200" i="1"/>
  <c r="AM198" i="1"/>
  <c r="AM195" i="1"/>
  <c r="AM193" i="1"/>
  <c r="AM190" i="1"/>
  <c r="AM185" i="1"/>
  <c r="AM183" i="1"/>
  <c r="AM181" i="1"/>
  <c r="AM179" i="1"/>
  <c r="F134" i="1" l="1"/>
  <c r="F171" i="1"/>
  <c r="L155" i="1" l="1"/>
  <c r="BR2" i="2"/>
  <c r="L156" i="1"/>
  <c r="S161" i="1" s="1"/>
  <c r="AA161" i="1" s="1"/>
  <c r="BX2" i="2" s="1"/>
  <c r="BS2" i="2"/>
  <c r="AA148" i="1"/>
  <c r="BU2" i="2" s="1"/>
  <c r="L157" i="1" l="1"/>
  <c r="BT2" i="2"/>
  <c r="AL42" i="1"/>
  <c r="AM42" i="1" s="1"/>
  <c r="W157" i="1" l="1"/>
  <c r="BV2" i="2" s="1"/>
  <c r="P2" i="2"/>
  <c r="O2" i="2"/>
  <c r="I2" i="2"/>
  <c r="AL2" i="2"/>
  <c r="M2" i="2"/>
  <c r="N2" i="2" s="1"/>
  <c r="L2" i="2"/>
  <c r="H2" i="2"/>
  <c r="F2" i="2"/>
  <c r="G2" i="2" s="1"/>
  <c r="AV2" i="2" l="1"/>
  <c r="AR2" i="2"/>
  <c r="AM2" i="2"/>
  <c r="AU2" i="2"/>
  <c r="AQ2" i="2"/>
  <c r="AT2" i="2"/>
  <c r="AO2" i="2"/>
  <c r="AP2" i="2" s="1"/>
  <c r="AS2" i="2"/>
  <c r="AN2" i="2"/>
  <c r="BZ2" i="2"/>
  <c r="D2" i="2"/>
  <c r="BY2" i="2" l="1"/>
  <c r="U2" i="2"/>
  <c r="K2" i="2"/>
  <c r="W2" i="2" l="1"/>
  <c r="X2" i="2" s="1"/>
  <c r="V2" i="2"/>
  <c r="AK2" i="2"/>
  <c r="AG2" i="2"/>
  <c r="AB2" i="2"/>
  <c r="AJ2" i="2"/>
  <c r="AF2" i="2"/>
  <c r="AA2" i="2"/>
  <c r="AI2" i="2"/>
  <c r="AD2" i="2"/>
  <c r="AE2" i="2" s="1"/>
  <c r="AH2" i="2"/>
  <c r="AC2" i="2"/>
  <c r="Y2" i="2"/>
  <c r="Z2" i="2"/>
  <c r="AL166" i="1"/>
  <c r="AM166" i="1" s="1"/>
  <c r="AL46" i="1"/>
  <c r="AL32" i="1"/>
  <c r="AL31" i="1"/>
  <c r="AL55" i="1"/>
  <c r="AL54" i="1"/>
  <c r="AL51" i="1"/>
  <c r="AL52" i="1"/>
  <c r="AL45" i="1"/>
  <c r="AL44" i="1"/>
  <c r="AL30" i="1"/>
  <c r="AM30" i="1" s="1"/>
  <c r="AL27" i="1"/>
  <c r="AL47" i="1" l="1"/>
  <c r="AL50" i="1"/>
  <c r="AL48" i="1"/>
  <c r="AL43" i="1"/>
  <c r="AM55" i="1" l="1"/>
  <c r="AM54" i="1"/>
  <c r="AM51" i="1"/>
  <c r="AM50" i="1"/>
  <c r="AM52" i="1"/>
  <c r="AM47" i="1"/>
  <c r="AM46" i="1"/>
  <c r="AM48" i="1"/>
  <c r="AM45" i="1"/>
  <c r="AM44" i="1" l="1"/>
  <c r="AM43" i="1"/>
  <c r="AL41" i="1"/>
  <c r="AM41" i="1" s="1"/>
  <c r="AL33" i="1"/>
  <c r="AM33" i="1" s="1"/>
  <c r="AM32" i="1"/>
  <c r="AM31" i="1"/>
  <c r="AL28" i="1"/>
  <c r="AM28" i="1" s="1"/>
  <c r="AM27" i="1"/>
  <c r="AL29" i="1"/>
  <c r="AM29" i="1" s="1"/>
  <c r="AL25" i="1"/>
  <c r="AM25" i="1" s="1"/>
  <c r="AL24" i="1"/>
  <c r="AM24" i="1" s="1"/>
  <c r="AL23" i="1"/>
  <c r="AM23" i="1" s="1"/>
  <c r="AL22" i="1"/>
  <c r="AM22" i="1" s="1"/>
  <c r="AL21" i="1"/>
  <c r="AM21" i="1" s="1"/>
  <c r="AL20" i="1"/>
  <c r="AM20" i="1" s="1"/>
  <c r="AL19" i="1" l="1"/>
  <c r="AM19" i="1" s="1"/>
  <c r="AL4" i="1"/>
  <c r="AM4" i="1" s="1"/>
  <c r="F59" i="1" l="1"/>
  <c r="F2" i="1"/>
</calcChain>
</file>

<file path=xl/sharedStrings.xml><?xml version="1.0" encoding="utf-8"?>
<sst xmlns="http://schemas.openxmlformats.org/spreadsheetml/2006/main" count="364" uniqueCount="298">
  <si>
    <t>申請年度</t>
    <rPh sb="0" eb="3">
      <t>シンセイ</t>
    </rPh>
    <phoneticPr fontId="2"/>
  </si>
  <si>
    <t>令和２年度</t>
    <rPh sb="0" eb="1">
      <t>レイワ</t>
    </rPh>
    <phoneticPr fontId="2"/>
  </si>
  <si>
    <t>月</t>
    <rPh sb="0" eb="1">
      <t>ガテゥ</t>
    </rPh>
    <phoneticPr fontId="2"/>
  </si>
  <si>
    <t>日</t>
    <rPh sb="0" eb="1">
      <t>ニチ</t>
    </rPh>
    <phoneticPr fontId="2"/>
  </si>
  <si>
    <t>殿</t>
    <phoneticPr fontId="2"/>
  </si>
  <si>
    <t>理事長</t>
    <rPh sb="0" eb="3">
      <t>リジ</t>
    </rPh>
    <phoneticPr fontId="2"/>
  </si>
  <si>
    <t>岩井　清祐</t>
    <phoneticPr fontId="2"/>
  </si>
  <si>
    <t>法人番号（13桁）</t>
  </si>
  <si>
    <t>法人名</t>
  </si>
  <si>
    <t>〒番号</t>
    <rPh sb="1" eb="3">
      <t>バンゴウ</t>
    </rPh>
    <phoneticPr fontId="1"/>
  </si>
  <si>
    <t>住所（都道府県）</t>
    <rPh sb="0" eb="2">
      <t>j</t>
    </rPh>
    <rPh sb="3" eb="7">
      <t>トドウフケン</t>
    </rPh>
    <phoneticPr fontId="1"/>
  </si>
  <si>
    <t>住所（都道府県以下）</t>
    <rPh sb="0" eb="2">
      <t>j</t>
    </rPh>
    <rPh sb="3" eb="7">
      <t>トドウフケン</t>
    </rPh>
    <rPh sb="7" eb="9">
      <t>イカ</t>
    </rPh>
    <phoneticPr fontId="1"/>
  </si>
  <si>
    <t>住所</t>
    <rPh sb="0" eb="2">
      <t>ジュウセィオ</t>
    </rPh>
    <phoneticPr fontId="2"/>
  </si>
  <si>
    <t>鹿児島県</t>
  </si>
  <si>
    <t>都道府県</t>
    <rPh sb="0" eb="3">
      <t>トドウ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</si>
  <si>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</si>
  <si>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</si>
  <si>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</si>
  <si>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</si>
  <si>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</si>
  <si>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</si>
  <si>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</si>
  <si>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</si>
  <si>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</si>
  <si>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</si>
  <si>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</si>
  <si>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</si>
  <si>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</si>
  <si>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</si>
  <si>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</si>
  <si>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</si>
  <si>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</si>
  <si>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</si>
  <si>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</si>
  <si>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</si>
  <si>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</si>
  <si>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</si>
  <si>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</si>
  <si>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</si>
  <si>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</si>
  <si>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</si>
  <si>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</si>
  <si>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</si>
  <si>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</si>
  <si>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</si>
  <si>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</si>
  <si>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</si>
  <si>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</si>
  <si>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</si>
  <si>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</si>
  <si>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</si>
  <si>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</si>
  <si>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</si>
  <si>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</si>
  <si>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</si>
  <si>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</si>
  <si>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</si>
  <si>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</si>
  <si>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</si>
  <si>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</si>
  <si>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沖縄県</t>
  </si>
  <si>
    <t>役職名</t>
    <rPh sb="0" eb="3">
      <t>ヤクショクメイ</t>
    </rPh>
    <phoneticPr fontId="1"/>
  </si>
  <si>
    <t>メールアドレス</t>
    <phoneticPr fontId="2"/>
  </si>
  <si>
    <t>電話番号</t>
    <rPh sb="0" eb="4">
      <t>デンワバンゴウ</t>
    </rPh>
    <phoneticPr fontId="1"/>
  </si>
  <si>
    <t>FAX番号</t>
    <rPh sb="3" eb="5">
      <t>デンワバンゴウ</t>
    </rPh>
    <phoneticPr fontId="1"/>
  </si>
  <si>
    <t>はい</t>
    <phoneticPr fontId="2"/>
  </si>
  <si>
    <t>いいえ</t>
    <phoneticPr fontId="2"/>
  </si>
  <si>
    <t>共同申請者の有無</t>
    <rPh sb="4" eb="5">
      <t>sy</t>
    </rPh>
    <rPh sb="6" eb="8">
      <t>ウム</t>
    </rPh>
    <phoneticPr fontId="2"/>
  </si>
  <si>
    <t>選択肢（はい/いいえ）</t>
    <rPh sb="0" eb="2">
      <t>センタク</t>
    </rPh>
    <phoneticPr fontId="2"/>
  </si>
  <si>
    <t>選択肢（あり/なし）</t>
    <rPh sb="0" eb="2">
      <t>センタク</t>
    </rPh>
    <phoneticPr fontId="2"/>
  </si>
  <si>
    <t>あり</t>
    <phoneticPr fontId="2"/>
  </si>
  <si>
    <t>なし</t>
    <phoneticPr fontId="2"/>
  </si>
  <si>
    <t>所属部署名</t>
    <rPh sb="0" eb="3">
      <t>ヤクショクメイ</t>
    </rPh>
    <phoneticPr fontId="1"/>
  </si>
  <si>
    <t>代表者氏名</t>
    <rPh sb="0" eb="3">
      <t>ダイヒョウ</t>
    </rPh>
    <rPh sb="3" eb="5">
      <t>シメイ</t>
    </rPh>
    <phoneticPr fontId="1"/>
  </si>
  <si>
    <t>担当者</t>
    <rPh sb="2" eb="3">
      <t>シャ</t>
    </rPh>
    <phoneticPr fontId="1"/>
  </si>
  <si>
    <t>所属部署名</t>
    <rPh sb="0" eb="2">
      <t>シメイ</t>
    </rPh>
    <phoneticPr fontId="1"/>
  </si>
  <si>
    <t>役職名</t>
    <rPh sb="0" eb="3">
      <t>ヤク</t>
    </rPh>
    <phoneticPr fontId="1"/>
  </si>
  <si>
    <t>1)</t>
    <phoneticPr fontId="1"/>
  </si>
  <si>
    <t>2)</t>
    <phoneticPr fontId="2"/>
  </si>
  <si>
    <t>3)</t>
    <phoneticPr fontId="2"/>
  </si>
  <si>
    <t>4)</t>
    <phoneticPr fontId="2"/>
  </si>
  <si>
    <t>5)</t>
    <phoneticPr fontId="2"/>
  </si>
  <si>
    <t>6)</t>
    <phoneticPr fontId="2"/>
  </si>
  <si>
    <t>7)</t>
    <phoneticPr fontId="2"/>
  </si>
  <si>
    <t>1)</t>
    <phoneticPr fontId="2"/>
  </si>
  <si>
    <t>補助事業に要する経費</t>
    <phoneticPr fontId="1"/>
  </si>
  <si>
    <t>補助対象経費</t>
    <phoneticPr fontId="1"/>
  </si>
  <si>
    <t>補助金交付申請額</t>
    <phoneticPr fontId="1"/>
  </si>
  <si>
    <t>補助率</t>
    <rPh sb="0" eb="3">
      <t>ホジヨ</t>
    </rPh>
    <phoneticPr fontId="1"/>
  </si>
  <si>
    <t>年</t>
    <rPh sb="0" eb="1">
      <t>ネn</t>
    </rPh>
    <phoneticPr fontId="1"/>
  </si>
  <si>
    <t>令和</t>
    <rPh sb="0" eb="2">
      <t>レイワ</t>
    </rPh>
    <phoneticPr fontId="1"/>
  </si>
  <si>
    <t>６．補助事業に要する経費、補助対象経費及び補助金交付申請額</t>
    <phoneticPr fontId="2"/>
  </si>
  <si>
    <t>2)</t>
    <phoneticPr fontId="1"/>
  </si>
  <si>
    <t>3)</t>
    <phoneticPr fontId="1"/>
  </si>
  <si>
    <t>事業開始予定日</t>
    <phoneticPr fontId="1"/>
  </si>
  <si>
    <t>4)</t>
    <phoneticPr fontId="1"/>
  </si>
  <si>
    <t>事業完了予定日</t>
    <phoneticPr fontId="1"/>
  </si>
  <si>
    <t>交付決定日以降</t>
    <rPh sb="0" eb="5">
      <t>コウフ</t>
    </rPh>
    <rPh sb="5" eb="7">
      <t>イコウ</t>
    </rPh>
    <phoneticPr fontId="1"/>
  </si>
  <si>
    <t>月</t>
    <rPh sb="0" eb="1">
      <t xml:space="preserve">ツキ </t>
    </rPh>
    <phoneticPr fontId="1"/>
  </si>
  <si>
    <t>日</t>
    <rPh sb="0" eb="1">
      <t>ニチ</t>
    </rPh>
    <phoneticPr fontId="1"/>
  </si>
  <si>
    <t>5)</t>
    <phoneticPr fontId="1"/>
  </si>
  <si>
    <t>（様式第１）</t>
    <rPh sb="1" eb="3">
      <t>ヨウシキ</t>
    </rPh>
    <rPh sb="3" eb="4">
      <t>ダイ</t>
    </rPh>
    <phoneticPr fontId="2"/>
  </si>
  <si>
    <t>メッセージ</t>
    <phoneticPr fontId="1"/>
  </si>
  <si>
    <t>所属部署名</t>
    <phoneticPr fontId="1"/>
  </si>
  <si>
    <t>住所</t>
    <rPh sb="0" eb="2">
      <t>j</t>
    </rPh>
    <phoneticPr fontId="1"/>
  </si>
  <si>
    <t>?/!</t>
    <phoneticPr fontId="1"/>
  </si>
  <si>
    <t>事業年度</t>
  </si>
  <si>
    <t>申請日</t>
  </si>
  <si>
    <t>申請者　役職名</t>
  </si>
  <si>
    <t>申請者　氏名</t>
  </si>
  <si>
    <t>申請者　〒番号</t>
  </si>
  <si>
    <t>申請者　住所（都道府県）</t>
  </si>
  <si>
    <t>申請者　住所（都道府県以下）</t>
  </si>
  <si>
    <t>申請者　実務担当者氏名</t>
  </si>
  <si>
    <t>申請者　実務担当者所属部署名</t>
  </si>
  <si>
    <t>申請者　実務担当者役職名</t>
  </si>
  <si>
    <t>申請者　実務担当者メールアドレス</t>
  </si>
  <si>
    <t>申請者　実務担当者電話番号</t>
  </si>
  <si>
    <t>申請者　実務担当者FAX番号</t>
  </si>
  <si>
    <t>共同申請</t>
  </si>
  <si>
    <t>共同申請者　法人名</t>
  </si>
  <si>
    <t>共同申請者　役職名</t>
  </si>
  <si>
    <t>共同申請者　氏名</t>
  </si>
  <si>
    <t>共同申請者　〒番号</t>
  </si>
  <si>
    <t>共同申請者　住所（都道府県）</t>
  </si>
  <si>
    <t>共同申請者　住所（都道府県以下）</t>
  </si>
  <si>
    <t>共同申請者　実務担当者氏名</t>
  </si>
  <si>
    <t>共同申請者　実務担当者所属部署名</t>
  </si>
  <si>
    <t>共同申請者　実務担当者役職名</t>
  </si>
  <si>
    <t>共同申請者　実務担当者メールアドレス</t>
  </si>
  <si>
    <t>共同申請者　実務担当者電話番号</t>
  </si>
  <si>
    <t>共同申請者　実務担当者FAX番号</t>
  </si>
  <si>
    <t>履行補助者　法人名</t>
  </si>
  <si>
    <t>履行補助者　担当者所属部署名</t>
  </si>
  <si>
    <t>履行補助者　担当者役職名</t>
  </si>
  <si>
    <t>履行補助者　担当者氏名</t>
  </si>
  <si>
    <t>履行補助者　〒番号</t>
  </si>
  <si>
    <t>履行補助者　住所</t>
  </si>
  <si>
    <t>履行補助者　担当者メールアドレス</t>
  </si>
  <si>
    <t>履行補助者　担当者電話番号</t>
  </si>
  <si>
    <t>履行補助者　担当者FAX番号</t>
  </si>
  <si>
    <t>事業開始予定日</t>
  </si>
  <si>
    <t>事業完了予定日</t>
  </si>
  <si>
    <t>令和</t>
    <phoneticPr fontId="1"/>
  </si>
  <si>
    <t>一般財団法人エルピーガス振興センター</t>
    <phoneticPr fontId="1"/>
  </si>
  <si>
    <t>※</t>
  </si>
  <si>
    <t>●●●</t>
    <phoneticPr fontId="2"/>
  </si>
  <si>
    <t>携帯電話番号</t>
    <rPh sb="0" eb="2">
      <t>ケイタイ</t>
    </rPh>
    <rPh sb="2" eb="6">
      <t>デンワバンゴウ</t>
    </rPh>
    <phoneticPr fontId="1"/>
  </si>
  <si>
    <t>履行補助者　担当者携帯電話番号</t>
    <rPh sb="9" eb="11">
      <t>ケイタイ</t>
    </rPh>
    <phoneticPr fontId="2"/>
  </si>
  <si>
    <t>レコードの開始行</t>
    <phoneticPr fontId="2"/>
  </si>
  <si>
    <t>*</t>
    <phoneticPr fontId="2"/>
  </si>
  <si>
    <t>データ区分</t>
    <phoneticPr fontId="2"/>
  </si>
  <si>
    <t>申請</t>
    <rPh sb="0" eb="2">
      <t>シンセイ</t>
    </rPh>
    <phoneticPr fontId="2"/>
  </si>
  <si>
    <t>法人名（カナ）</t>
    <phoneticPr fontId="1"/>
  </si>
  <si>
    <t>代表者役職</t>
    <rPh sb="0" eb="3">
      <t>ダイヒョウ</t>
    </rPh>
    <rPh sb="3" eb="5">
      <t>ヤクセィオ</t>
    </rPh>
    <phoneticPr fontId="1"/>
  </si>
  <si>
    <t>氏名（カナ）</t>
    <rPh sb="0" eb="2">
      <t>シメイ</t>
    </rPh>
    <phoneticPr fontId="1"/>
  </si>
  <si>
    <t>申請者　法人名</t>
    <phoneticPr fontId="2"/>
  </si>
  <si>
    <t>申請者　法人名カナ抜き</t>
    <phoneticPr fontId="2"/>
  </si>
  <si>
    <t>申請者　実務担当者氏名カナ抜き</t>
    <rPh sb="13" eb="14">
      <t>ヌキ</t>
    </rPh>
    <phoneticPr fontId="2"/>
  </si>
  <si>
    <t>共同申請者　法人名カナ抜き</t>
    <rPh sb="11" eb="12">
      <t>ヌキ</t>
    </rPh>
    <phoneticPr fontId="2"/>
  </si>
  <si>
    <t>共同申請者　実務担当者氏名カナ抜き</t>
    <rPh sb="15" eb="16">
      <t>ヌキ</t>
    </rPh>
    <phoneticPr fontId="2"/>
  </si>
  <si>
    <t>履行補助者　担当者氏名カナ抜き</t>
    <phoneticPr fontId="2"/>
  </si>
  <si>
    <t>業務方法書第８条第１項の規定に基づき、以下のとおり補助金の交付を申請します。</t>
    <phoneticPr fontId="1"/>
  </si>
  <si>
    <t>１．申請者</t>
    <phoneticPr fontId="2"/>
  </si>
  <si>
    <t>販売事業者登録番号</t>
    <phoneticPr fontId="1"/>
  </si>
  <si>
    <t>液石法第３条第１項の登録を受けている場合は、その登録番号</t>
    <phoneticPr fontId="2"/>
  </si>
  <si>
    <t>２．共同申請者</t>
    <phoneticPr fontId="2"/>
  </si>
  <si>
    <t>8)</t>
    <phoneticPr fontId="2"/>
  </si>
  <si>
    <t>３．履行補助者（手続きを補助する者がいる場合のみ記載する）</t>
    <phoneticPr fontId="2"/>
  </si>
  <si>
    <t>４．事業の概要</t>
    <rPh sb="2" eb="4">
      <t>ジギョウ</t>
    </rPh>
    <rPh sb="5" eb="7">
      <t>ガイヨウ</t>
    </rPh>
    <phoneticPr fontId="2"/>
  </si>
  <si>
    <t>事業区分</t>
    <rPh sb="0" eb="4">
      <t>ジギョウ</t>
    </rPh>
    <phoneticPr fontId="1"/>
  </si>
  <si>
    <t>通信機器の供給元</t>
    <rPh sb="0" eb="2">
      <t>ツウシン</t>
    </rPh>
    <rPh sb="2" eb="4">
      <t>キキ</t>
    </rPh>
    <rPh sb="5" eb="7">
      <t>キョウキュウ</t>
    </rPh>
    <rPh sb="7" eb="8">
      <t>モト</t>
    </rPh>
    <phoneticPr fontId="2"/>
  </si>
  <si>
    <t>センターシステム</t>
    <phoneticPr fontId="2"/>
  </si>
  <si>
    <t>運用サービス</t>
    <rPh sb="0" eb="2">
      <t>ウンヨウ</t>
    </rPh>
    <phoneticPr fontId="2"/>
  </si>
  <si>
    <t>どのようにして、系列を超えた波及効果をもたらすのか</t>
    <phoneticPr fontId="1"/>
  </si>
  <si>
    <t>５．通信機器等設置に関する計画及び基準</t>
    <phoneticPr fontId="2"/>
  </si>
  <si>
    <t>件</t>
    <rPh sb="0" eb="1">
      <t>ケン</t>
    </rPh>
    <phoneticPr fontId="2"/>
  </si>
  <si>
    <t>補助金算出明細</t>
    <rPh sb="0" eb="3">
      <t>ホジョキン</t>
    </rPh>
    <rPh sb="3" eb="5">
      <t>サンシュツ</t>
    </rPh>
    <rPh sb="5" eb="7">
      <t>メイサイ</t>
    </rPh>
    <phoneticPr fontId="2"/>
  </si>
  <si>
    <t>（単位：円）</t>
    <rPh sb="1" eb="3">
      <t>タンイ</t>
    </rPh>
    <rPh sb="4" eb="5">
      <t>エン</t>
    </rPh>
    <phoneticPr fontId="2"/>
  </si>
  <si>
    <t>計</t>
    <rPh sb="0" eb="1">
      <t>ケイ</t>
    </rPh>
    <phoneticPr fontId="2"/>
  </si>
  <si>
    <t>１／２</t>
    <phoneticPr fontId="2"/>
  </si>
  <si>
    <t>補助金交付申請額</t>
    <rPh sb="0" eb="3">
      <t>ホジョキン</t>
    </rPh>
    <rPh sb="3" eb="5">
      <t>コウフ</t>
    </rPh>
    <rPh sb="5" eb="8">
      <t>シンセイガク</t>
    </rPh>
    <phoneticPr fontId="2"/>
  </si>
  <si>
    <t>補助事業に要する経費</t>
    <rPh sb="0" eb="2">
      <t>ホジョ</t>
    </rPh>
    <rPh sb="2" eb="4">
      <t>ジギョウ</t>
    </rPh>
    <rPh sb="5" eb="6">
      <t>ヨウ</t>
    </rPh>
    <rPh sb="8" eb="10">
      <t>ケイヒ</t>
    </rPh>
    <phoneticPr fontId="2"/>
  </si>
  <si>
    <t>補助対象経費</t>
    <rPh sb="0" eb="2">
      <t>ホジョ</t>
    </rPh>
    <rPh sb="2" eb="4">
      <t>タイショウ</t>
    </rPh>
    <rPh sb="4" eb="6">
      <t>ケイヒ</t>
    </rPh>
    <phoneticPr fontId="2"/>
  </si>
  <si>
    <t>調達方法</t>
    <rPh sb="0" eb="2">
      <t>チョウタツ</t>
    </rPh>
    <rPh sb="2" eb="4">
      <t>ホウホウ</t>
    </rPh>
    <phoneticPr fontId="2"/>
  </si>
  <si>
    <t>自己資金</t>
    <rPh sb="0" eb="2">
      <t>ジコ</t>
    </rPh>
    <rPh sb="2" eb="4">
      <t>シキン</t>
    </rPh>
    <phoneticPr fontId="2"/>
  </si>
  <si>
    <t>借入金</t>
    <rPh sb="0" eb="3">
      <t>シャクニュウキン</t>
    </rPh>
    <phoneticPr fontId="2"/>
  </si>
  <si>
    <t>----------&gt;</t>
    <phoneticPr fontId="2"/>
  </si>
  <si>
    <t>事業効果額</t>
    <rPh sb="0" eb="2">
      <t>ジギョウ</t>
    </rPh>
    <rPh sb="2" eb="4">
      <t>コウカ</t>
    </rPh>
    <rPh sb="4" eb="5">
      <t>ガク</t>
    </rPh>
    <phoneticPr fontId="2"/>
  </si>
  <si>
    <t>事業効果額（円/件）　＝</t>
    <rPh sb="0" eb="2">
      <t>ジギョウ</t>
    </rPh>
    <rPh sb="2" eb="4">
      <t>コウカ</t>
    </rPh>
    <rPh sb="4" eb="5">
      <t>ガク</t>
    </rPh>
    <rPh sb="6" eb="7">
      <t>エン</t>
    </rPh>
    <rPh sb="8" eb="9">
      <t>ケン</t>
    </rPh>
    <phoneticPr fontId="2"/>
  </si>
  <si>
    <t>補助対象経費額</t>
    <rPh sb="0" eb="6">
      <t>ホジョタイショウケイヒ</t>
    </rPh>
    <rPh sb="6" eb="7">
      <t>ガク</t>
    </rPh>
    <phoneticPr fontId="2"/>
  </si>
  <si>
    <t>＝</t>
    <phoneticPr fontId="2"/>
  </si>
  <si>
    <t>円/件</t>
    <rPh sb="0" eb="1">
      <t>エン</t>
    </rPh>
    <rPh sb="2" eb="3">
      <t>ケン</t>
    </rPh>
    <phoneticPr fontId="2"/>
  </si>
  <si>
    <t>機器等設置予定件数</t>
    <rPh sb="0" eb="2">
      <t>キキ</t>
    </rPh>
    <rPh sb="2" eb="3">
      <t>トウ</t>
    </rPh>
    <rPh sb="3" eb="5">
      <t>セッチ</t>
    </rPh>
    <rPh sb="5" eb="7">
      <t>ヨテイ</t>
    </rPh>
    <rPh sb="7" eb="9">
      <t>ケンスウ</t>
    </rPh>
    <phoneticPr fontId="2"/>
  </si>
  <si>
    <t>８．申請にあたっての自主チェックと申告事項</t>
    <rPh sb="2" eb="4">
      <t>シンセイ</t>
    </rPh>
    <rPh sb="10" eb="12">
      <t>ジセィウ</t>
    </rPh>
    <rPh sb="17" eb="19">
      <t>シンコク</t>
    </rPh>
    <rPh sb="19" eb="21">
      <t>ジコ</t>
    </rPh>
    <phoneticPr fontId="2"/>
  </si>
  <si>
    <t>１．申請事業の適切性、申請者（以下、共同申請者を含む）の資格</t>
    <phoneticPr fontId="2"/>
  </si>
  <si>
    <t>本事業は、機器販売等の直接的な営業行為を行う事業でも、市販のソフト導入だけで効率化を図る事業でもない。</t>
    <phoneticPr fontId="2"/>
  </si>
  <si>
    <t>本申請事業は、補助金受領後もその目的に沿った運用や実施事例としての普及啓蒙に努めることができる。</t>
    <phoneticPr fontId="2"/>
  </si>
  <si>
    <t>申請者は、業務方法書第7条の各号に該当する者（法人にあってはその役員）ではない。</t>
    <phoneticPr fontId="2"/>
  </si>
  <si>
    <t>２．事業区分ごとの適切性、過去の申請との関係</t>
    <phoneticPr fontId="2"/>
  </si>
  <si>
    <t>３．補助対象経費の適切性</t>
    <phoneticPr fontId="2"/>
  </si>
  <si>
    <t>４．事業スケジュール、契約の適切性</t>
    <phoneticPr fontId="2"/>
  </si>
  <si>
    <t>事業区分</t>
    <rPh sb="0" eb="4">
      <t>ジギョウ</t>
    </rPh>
    <phoneticPr fontId="2"/>
  </si>
  <si>
    <t>運用サービス</t>
    <phoneticPr fontId="2"/>
  </si>
  <si>
    <t>過去、本予算に係る構造改善事業の補助金を受けたことがありますか？</t>
    <rPh sb="0" eb="2">
      <t>カコ</t>
    </rPh>
    <rPh sb="3" eb="4">
      <t>ホン</t>
    </rPh>
    <rPh sb="4" eb="6">
      <t>ヨサン</t>
    </rPh>
    <rPh sb="7" eb="8">
      <t>カカ</t>
    </rPh>
    <rPh sb="9" eb="11">
      <t>コウゾウ</t>
    </rPh>
    <rPh sb="11" eb="13">
      <t>カイゼン</t>
    </rPh>
    <rPh sb="13" eb="15">
      <t>ジギョウ</t>
    </rPh>
    <rPh sb="16" eb="19">
      <t>ホジョキン</t>
    </rPh>
    <rPh sb="20" eb="21">
      <t>ウ</t>
    </rPh>
    <phoneticPr fontId="2"/>
  </si>
  <si>
    <t>受けたことがある場合は、その交付決定番号を記載</t>
    <rPh sb="0" eb="1">
      <t>ウ</t>
    </rPh>
    <rPh sb="8" eb="10">
      <t>バアイ</t>
    </rPh>
    <rPh sb="14" eb="16">
      <t>コウフ</t>
    </rPh>
    <rPh sb="16" eb="18">
      <t>ケッテイ</t>
    </rPh>
    <rPh sb="18" eb="20">
      <t>バンゴウ</t>
    </rPh>
    <rPh sb="21" eb="23">
      <t>キサイ</t>
    </rPh>
    <phoneticPr fontId="2"/>
  </si>
  <si>
    <t>・・・・・・・・・・・・</t>
    <phoneticPr fontId="2"/>
  </si>
  <si>
    <t>新規または10％未満の条件に適合</t>
    <rPh sb="0" eb="2">
      <t>シンキ</t>
    </rPh>
    <rPh sb="8" eb="10">
      <t>ミマン</t>
    </rPh>
    <rPh sb="11" eb="13">
      <t>ジョウケン</t>
    </rPh>
    <rPh sb="14" eb="16">
      <t>テキゴウ</t>
    </rPh>
    <phoneticPr fontId="3"/>
  </si>
  <si>
    <t>10％以上、30％未満の条件に適合</t>
    <rPh sb="3" eb="5">
      <t>イジョウ</t>
    </rPh>
    <rPh sb="9" eb="11">
      <t>ミマン</t>
    </rPh>
    <phoneticPr fontId="3"/>
  </si>
  <si>
    <t>30％以上、50％未満の条件に適合</t>
    <rPh sb="3" eb="5">
      <t>イジョウ</t>
    </rPh>
    <rPh sb="9" eb="11">
      <t>ミマン</t>
    </rPh>
    <phoneticPr fontId="3"/>
  </si>
  <si>
    <t>50％以上、70％未満の条件に適合</t>
    <rPh sb="3" eb="5">
      <t>イジョウ</t>
    </rPh>
    <rPh sb="9" eb="11">
      <t>ミマン</t>
    </rPh>
    <phoneticPr fontId="3"/>
  </si>
  <si>
    <t>70％以上の条件に適合</t>
    <rPh sb="3" eb="5">
      <t>イジョウ</t>
    </rPh>
    <phoneticPr fontId="3"/>
  </si>
  <si>
    <t>判定テーブル</t>
    <rPh sb="0" eb="2">
      <t>ハンテイ</t>
    </rPh>
    <phoneticPr fontId="2"/>
  </si>
  <si>
    <t>事業区分名称</t>
    <rPh sb="0" eb="4">
      <t>ジギョウ</t>
    </rPh>
    <rPh sb="4" eb="6">
      <t>メイ</t>
    </rPh>
    <phoneticPr fontId="2"/>
  </si>
  <si>
    <t>通信機器の供給元</t>
    <phoneticPr fontId="2"/>
  </si>
  <si>
    <t>導入するシステムの主な特徴</t>
    <phoneticPr fontId="1"/>
  </si>
  <si>
    <t>導入するシステムの主な特徴</t>
    <phoneticPr fontId="2"/>
  </si>
  <si>
    <t>どのようにして、系列を超えた波及効果をもたらすのか</t>
    <phoneticPr fontId="2"/>
  </si>
  <si>
    <t>過去、本予算に係る構造改善事業の補助金を受けたことがありますか？</t>
    <phoneticPr fontId="2"/>
  </si>
  <si>
    <t>受けたことがある場合は、その交付決定番号を記載</t>
    <phoneticPr fontId="2"/>
  </si>
  <si>
    <t>顧客件数</t>
    <phoneticPr fontId="2"/>
  </si>
  <si>
    <t>項目</t>
    <phoneticPr fontId="1"/>
  </si>
  <si>
    <t>項目</t>
    <phoneticPr fontId="2"/>
  </si>
  <si>
    <t>補助事業に要する経費</t>
    <phoneticPr fontId="2"/>
  </si>
  <si>
    <t>補助対象経費</t>
    <phoneticPr fontId="2"/>
  </si>
  <si>
    <t>補助金交付申請額</t>
    <phoneticPr fontId="2"/>
  </si>
  <si>
    <t>補助率</t>
    <rPh sb="0" eb="3">
      <t>ホジヨ</t>
    </rPh>
    <phoneticPr fontId="2"/>
  </si>
  <si>
    <t>補助事業に要する経費　計</t>
    <phoneticPr fontId="2"/>
  </si>
  <si>
    <t>補助対象経費　計</t>
    <phoneticPr fontId="2"/>
  </si>
  <si>
    <t>補助金交付申請額　計</t>
    <phoneticPr fontId="2"/>
  </si>
  <si>
    <t>自己資金</t>
    <phoneticPr fontId="2"/>
  </si>
  <si>
    <t>借入金</t>
    <phoneticPr fontId="2"/>
  </si>
  <si>
    <t>事業効果額（円/件）</t>
    <phoneticPr fontId="2"/>
  </si>
  <si>
    <t>申請者　販売事業者登録番号</t>
    <rPh sb="0" eb="3">
      <t>シンセイ</t>
    </rPh>
    <phoneticPr fontId="2"/>
  </si>
  <si>
    <t>共同申請者　販売事業者登録番号</t>
    <rPh sb="0" eb="5">
      <t>キョウドウ</t>
    </rPh>
    <phoneticPr fontId="2"/>
  </si>
  <si>
    <t>申請者　法人番号（13桁）</t>
    <rPh sb="0" eb="3">
      <t>シンセイ</t>
    </rPh>
    <phoneticPr fontId="2"/>
  </si>
  <si>
    <t>共同申請者　法人番号（13桁）</t>
    <rPh sb="0" eb="2">
      <t>キョウドウ</t>
    </rPh>
    <rPh sb="2" eb="4">
      <t>シンセイ</t>
    </rPh>
    <rPh sb="4" eb="5">
      <t>sy</t>
    </rPh>
    <rPh sb="6" eb="10">
      <t>ホウジンバンゴウ</t>
    </rPh>
    <phoneticPr fontId="2"/>
  </si>
  <si>
    <t>（補助金の授受は関係ありません。運用中の件数を入力）</t>
    <rPh sb="1" eb="4">
      <t>ホジョキン</t>
    </rPh>
    <rPh sb="5" eb="7">
      <t>ジュジュ</t>
    </rPh>
    <rPh sb="8" eb="10">
      <t>カンケイ</t>
    </rPh>
    <rPh sb="16" eb="19">
      <t>ウンヨウチュウ</t>
    </rPh>
    <rPh sb="20" eb="22">
      <t>ケンスウ</t>
    </rPh>
    <rPh sb="23" eb="25">
      <t>ニュウリョク</t>
    </rPh>
    <phoneticPr fontId="2"/>
  </si>
  <si>
    <t>％になります</t>
    <phoneticPr fontId="2"/>
  </si>
  <si>
    <t>ｂ． 事業完了後の導入率は、</t>
    <phoneticPr fontId="2"/>
  </si>
  <si>
    <t>ａ． 現行導入率は</t>
    <phoneticPr fontId="2"/>
  </si>
  <si>
    <t>ｃ． 新規導入数の下限は、顧客数の１０％（上限８００件）なので、</t>
    <phoneticPr fontId="2"/>
  </si>
  <si>
    <t>ｄ． 新規導入数の上限は、ｂ．の条件（上限は８００件）により</t>
    <phoneticPr fontId="2"/>
  </si>
  <si>
    <t>件 以上として下さい</t>
    <rPh sb="0" eb="1">
      <t>ケン</t>
    </rPh>
    <phoneticPr fontId="2"/>
  </si>
  <si>
    <t>補助金交付申請額は1,500,000円以上、30,000,000円以内が条件です。　---＞</t>
    <rPh sb="0" eb="3">
      <t>ホジョキン</t>
    </rPh>
    <rPh sb="3" eb="5">
      <t>コウフ</t>
    </rPh>
    <rPh sb="5" eb="7">
      <t>シンセイ</t>
    </rPh>
    <rPh sb="7" eb="8">
      <t>ガク</t>
    </rPh>
    <rPh sb="18" eb="19">
      <t>エン</t>
    </rPh>
    <rPh sb="19" eb="21">
      <t>イジョウ</t>
    </rPh>
    <rPh sb="32" eb="33">
      <t>エン</t>
    </rPh>
    <rPh sb="33" eb="35">
      <t>イナイ</t>
    </rPh>
    <rPh sb="36" eb="38">
      <t>ジョウケン</t>
    </rPh>
    <phoneticPr fontId="2"/>
  </si>
  <si>
    <t>上限値　30％</t>
    <rPh sb="0" eb="2">
      <t>ジョウゲン</t>
    </rPh>
    <rPh sb="2" eb="3">
      <t>チ</t>
    </rPh>
    <phoneticPr fontId="3"/>
  </si>
  <si>
    <t>上限値　50％</t>
    <rPh sb="0" eb="2">
      <t>ジョウゲン</t>
    </rPh>
    <rPh sb="2" eb="3">
      <t>チ</t>
    </rPh>
    <phoneticPr fontId="3"/>
  </si>
  <si>
    <t>上限値　70％</t>
    <rPh sb="0" eb="2">
      <t>ジョウゲン</t>
    </rPh>
    <rPh sb="2" eb="3">
      <t>チ</t>
    </rPh>
    <phoneticPr fontId="3"/>
  </si>
  <si>
    <t>上限値70％（予算の範囲内）</t>
    <rPh sb="0" eb="2">
      <t>ジョウゲン</t>
    </rPh>
    <rPh sb="2" eb="3">
      <t>チ</t>
    </rPh>
    <rPh sb="7" eb="9">
      <t>ヨサン</t>
    </rPh>
    <rPh sb="10" eb="13">
      <t>ハンイナイ</t>
    </rPh>
    <phoneticPr fontId="3"/>
  </si>
  <si>
    <t>（予算の範囲内）</t>
    <rPh sb="1" eb="3">
      <t>ヨサン</t>
    </rPh>
    <rPh sb="4" eb="7">
      <t>ハンイナイ</t>
    </rPh>
    <phoneticPr fontId="3"/>
  </si>
  <si>
    <t>となるように計画して下さい</t>
    <rPh sb="10" eb="11">
      <t>クダサイ</t>
    </rPh>
    <phoneticPr fontId="1"/>
  </si>
  <si>
    <t>（1/5）</t>
    <phoneticPr fontId="2"/>
  </si>
  <si>
    <t>（3/5）</t>
    <phoneticPr fontId="2"/>
  </si>
  <si>
    <t>（2/5)</t>
    <phoneticPr fontId="2"/>
  </si>
  <si>
    <t>（4/5）</t>
    <phoneticPr fontId="2"/>
  </si>
  <si>
    <t>（5/5）</t>
    <phoneticPr fontId="2"/>
  </si>
  <si>
    <t>交付申請額判定</t>
    <rPh sb="0" eb="5">
      <t>コウフ</t>
    </rPh>
    <rPh sb="5" eb="7">
      <t>ハンテイ</t>
    </rPh>
    <phoneticPr fontId="2"/>
  </si>
  <si>
    <t>石油ガス流通構造改善推進事業費補助金　【交付申請】</t>
    <phoneticPr fontId="1"/>
  </si>
  <si>
    <t>遠隔開閉栓等システム構築事業</t>
    <phoneticPr fontId="1"/>
  </si>
  <si>
    <t>遠隔検針システム構築事業</t>
    <phoneticPr fontId="1"/>
  </si>
  <si>
    <t xml:space="preserve"> 顧客件数を入力して下さい</t>
    <rPh sb="1" eb="5">
      <t>コキャク</t>
    </rPh>
    <rPh sb="6" eb="8">
      <t>ニュウリョク</t>
    </rPh>
    <rPh sb="10" eb="11">
      <t>クダサイ</t>
    </rPh>
    <phoneticPr fontId="1"/>
  </si>
  <si>
    <t>遠隔開閉栓等システム構築事業を導入したい場合</t>
    <phoneticPr fontId="1"/>
  </si>
  <si>
    <t>① 導入済の集中監視件数</t>
    <phoneticPr fontId="1"/>
  </si>
  <si>
    <t>② 今回、新規導入したい件数</t>
    <phoneticPr fontId="1"/>
  </si>
  <si>
    <t>遠隔検針システム構築事業を導入したい場合</t>
    <phoneticPr fontId="1"/>
  </si>
  <si>
    <t>① 導入済の遠隔検針システムまたは集中監視件数</t>
    <rPh sb="6" eb="8">
      <t>エンカク</t>
    </rPh>
    <rPh sb="8" eb="10">
      <t>ケンシン</t>
    </rPh>
    <phoneticPr fontId="1"/>
  </si>
  <si>
    <t>（導入件数は300～800件にて申請）</t>
    <rPh sb="1" eb="3">
      <t>ドウニュウ</t>
    </rPh>
    <rPh sb="3" eb="5">
      <t>ケンスウ</t>
    </rPh>
    <rPh sb="13" eb="14">
      <t>ケン</t>
    </rPh>
    <rPh sb="16" eb="18">
      <t>シンセイ</t>
    </rPh>
    <phoneticPr fontId="2"/>
  </si>
  <si>
    <t>遠隔開閉栓等システム構築事業</t>
    <rPh sb="0" eb="3">
      <t>シンギジュツ</t>
    </rPh>
    <rPh sb="3" eb="5">
      <t>カツヨウ</t>
    </rPh>
    <rPh sb="5" eb="7">
      <t>ジギョウ</t>
    </rPh>
    <phoneticPr fontId="3"/>
  </si>
  <si>
    <t>遠隔検針システム構築事業</t>
    <phoneticPr fontId="2"/>
  </si>
  <si>
    <t>本申請事業が機器設置事業である場合、申請者は顧客を有するＬＰガス販売事業者であって、設置機器の耐用年数まで運用ができる。</t>
    <phoneticPr fontId="2"/>
  </si>
  <si>
    <t>本申請事業が機器設置事業である場合、事業は事業完了期限までにシステムが正常稼働し、運用開始若しくは運用可能な状態となり、システム間の連携はネットワーク若しくは媒体（メモリ等）により行うことができる。</t>
    <phoneticPr fontId="2"/>
  </si>
  <si>
    <t>本申請事業の事業区分の機器設置に関する基準、申請者の要件に適合している。</t>
    <phoneticPr fontId="2"/>
  </si>
  <si>
    <t>補助対象経費が３百万円以上６千万円以下である。</t>
    <phoneticPr fontId="2"/>
  </si>
  <si>
    <t>本申請事業が機器設置事業である場合、人件費、外注費を補助対象経費に計上していない。</t>
    <phoneticPr fontId="2"/>
  </si>
  <si>
    <t>本申請事業は交付決定後開始し、令和３年２月１５日までに完了する計画である。</t>
    <phoneticPr fontId="2"/>
  </si>
  <si>
    <t>本申請事業に係る売買・請負等の契約は、一般競争又は３社以上の見積取得等競争により実施する予定となっている。</t>
    <phoneticPr fontId="2"/>
  </si>
  <si>
    <t>（イ）物品購入費</t>
    <phoneticPr fontId="1"/>
  </si>
  <si>
    <t>（ロ）消耗品費等</t>
    <phoneticPr fontId="1"/>
  </si>
  <si>
    <t>（ハ）その他</t>
    <phoneticPr fontId="1"/>
  </si>
  <si>
    <t>７．スケジュール、事業効果など</t>
    <phoneticPr fontId="2"/>
  </si>
  <si>
    <t>導入済の件数（遠隔開閉栓等）</t>
    <phoneticPr fontId="2"/>
  </si>
  <si>
    <t>新規導入件数（遠隔開閉栓等）</t>
    <rPh sb="2" eb="4">
      <t>ドウニュウ</t>
    </rPh>
    <rPh sb="4" eb="6">
      <t>ケンスウ</t>
    </rPh>
    <rPh sb="7" eb="11">
      <t>シュウチュウ</t>
    </rPh>
    <phoneticPr fontId="2"/>
  </si>
  <si>
    <t>新規導入件数判定（遠隔開閉栓等）</t>
    <rPh sb="0" eb="4">
      <t>シンキ</t>
    </rPh>
    <rPh sb="4" eb="6">
      <t>ケンスウ</t>
    </rPh>
    <rPh sb="6" eb="8">
      <t>ハンテイ</t>
    </rPh>
    <rPh sb="9" eb="13">
      <t>シュウチュウ</t>
    </rPh>
    <phoneticPr fontId="2"/>
  </si>
  <si>
    <t>導入済の件数（遠隔検針 or 集中監視）</t>
    <rPh sb="4" eb="6">
      <t>ケンスウ</t>
    </rPh>
    <phoneticPr fontId="2"/>
  </si>
  <si>
    <t>新規導入件数（遠隔検針 or 集中監視）</t>
    <rPh sb="2" eb="4">
      <t>ドウニュウ</t>
    </rPh>
    <rPh sb="4" eb="6">
      <t>ケンスウ</t>
    </rPh>
    <rPh sb="7" eb="11">
      <t>シュウチュウ</t>
    </rPh>
    <rPh sb="11" eb="13">
      <t>）</t>
    </rPh>
    <phoneticPr fontId="2"/>
  </si>
  <si>
    <t>新規導入件数判定（遠隔検針 or 集中監視）</t>
    <rPh sb="5" eb="7">
      <t>ドウニュウ</t>
    </rPh>
    <rPh sb="7" eb="9">
      <t>ケンスウ</t>
    </rPh>
    <rPh sb="10" eb="14">
      <t>シュウチュウ</t>
    </rPh>
    <rPh sb="14" eb="16">
      <t>）</t>
    </rPh>
    <phoneticPr fontId="2"/>
  </si>
  <si>
    <t>本事業は、他の国庫補助金と重複申請はない。</t>
    <phoneticPr fontId="2"/>
  </si>
  <si>
    <t>申請者は、債務超過になっていない（直近２年間）。</t>
    <phoneticPr fontId="2"/>
  </si>
  <si>
    <t>本申請事業は、他の取引と明確に区分された単体の取引で行い、実施後その確認が容易な証票が提出できる。特に、補助事業経費の支払いにおいて、金融機関等第三者が証明できる単体の振込依頼書等の明確な証憑が提出できる。</t>
    <phoneticPr fontId="2"/>
  </si>
  <si>
    <t>（直近の液化石油ガス販売事業報告に記載した一般消費者等の数）</t>
    <rPh sb="1" eb="3">
      <t>チョッキン</t>
    </rPh>
    <rPh sb="4" eb="6">
      <t>エキカ</t>
    </rPh>
    <rPh sb="6" eb="8">
      <t>セキユ</t>
    </rPh>
    <rPh sb="10" eb="12">
      <t>ハンバイ</t>
    </rPh>
    <rPh sb="12" eb="15">
      <t>ジギョウシャ</t>
    </rPh>
    <rPh sb="15" eb="17">
      <t>ホウコク</t>
    </rPh>
    <rPh sb="18" eb="20">
      <t>キサイ</t>
    </rPh>
    <rPh sb="22" eb="24">
      <t>イッパン</t>
    </rPh>
    <rPh sb="24" eb="27">
      <t>ショウヒシャ</t>
    </rPh>
    <rPh sb="27" eb="28">
      <t>トウ</t>
    </rPh>
    <rPh sb="29" eb="30">
      <t>スウ</t>
    </rPh>
    <phoneticPr fontId="2"/>
  </si>
  <si>
    <t>件 以下として下さい</t>
    <rPh sb="0" eb="1">
      <t>ケン</t>
    </rPh>
    <rPh sb="2" eb="4">
      <t>イカ</t>
    </rPh>
    <phoneticPr fontId="2"/>
  </si>
  <si>
    <t xml:space="preserve">  「完了予定日」とは、補助事業者が補助対象機器等の購入及びその設置工事等が終了し、かつ、補助対象経費の支払いが全て完了する予定日のことをいいます。</t>
    <rPh sb="22" eb="24">
      <t>キキ</t>
    </rPh>
    <phoneticPr fontId="1"/>
  </si>
  <si>
    <t>実務担当者</t>
    <rPh sb="0" eb="2">
      <t>ジツム</t>
    </rPh>
    <rPh sb="2" eb="5">
      <t>タントウシャ</t>
    </rPh>
    <rPh sb="4" eb="5">
      <t>シャ</t>
    </rPh>
    <phoneticPr fontId="1"/>
  </si>
  <si>
    <t>※記入する実務担当者は、当申請に関わる権限を持ち、内容等を説明できる方として下さい。</t>
    <rPh sb="5" eb="7">
      <t>ジツム</t>
    </rPh>
    <phoneticPr fontId="1"/>
  </si>
  <si>
    <t>※詳細については、別紙1-1の実施計画書にご記入下さい。</t>
    <rPh sb="1" eb="3">
      <t>ショウサイ</t>
    </rPh>
    <rPh sb="9" eb="11">
      <t>ベッシ</t>
    </rPh>
    <rPh sb="15" eb="17">
      <t>ジッシ</t>
    </rPh>
    <rPh sb="17" eb="20">
      <t>ケイカクショ</t>
    </rPh>
    <rPh sb="22" eb="24">
      <t>キニュウ</t>
    </rPh>
    <rPh sb="24" eb="25">
      <t>クダ</t>
    </rPh>
    <phoneticPr fontId="2"/>
  </si>
  <si>
    <t>本申請事業において利益排除が必要な場合は、振興センターが定めた適切な利益排除方法により利益排除を行っている。</t>
    <phoneticPr fontId="2"/>
  </si>
  <si>
    <t>※振興センターからの通知書類等は実務担当者へ送付します。
※記入する実務担当者は、当申請に関わる権限を持ち、内容等を説明できる方として下さい。</t>
    <rPh sb="1" eb="3">
      <t>シンコウ</t>
    </rPh>
    <rPh sb="10" eb="12">
      <t>ツウチ</t>
    </rPh>
    <rPh sb="12" eb="14">
      <t>ショルイ</t>
    </rPh>
    <rPh sb="14" eb="15">
      <t>トウ</t>
    </rPh>
    <rPh sb="16" eb="18">
      <t>ジツム</t>
    </rPh>
    <rPh sb="18" eb="21">
      <t>タントウシャ</t>
    </rPh>
    <rPh sb="22" eb="24">
      <t>ソウフ</t>
    </rPh>
    <rPh sb="34" eb="36">
      <t>ジツム</t>
    </rPh>
    <phoneticPr fontId="2"/>
  </si>
  <si>
    <t>※グループ企業から調達する場合は、参考様式１又は２「利益等排除計算書」において算出した金額を記載すること</t>
    <rPh sb="26" eb="28">
      <t>リエキ</t>
    </rPh>
    <rPh sb="28" eb="29">
      <t>トウ</t>
    </rPh>
    <rPh sb="29" eb="31">
      <t>ハイジョ</t>
    </rPh>
    <rPh sb="31" eb="34">
      <t>ケイサンショ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</si>
</sst>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0000_ "/>
  </numFmts>
  <fonts count="30" x14ac:knownFonts="1">
    <font>
      <sz val="12"/>
      <color theme="1"/>
      <name val="游ゴシック"/>
      <family val="2"/>
      <charset val="128"/>
      <scheme val="minor"/>
    </font>
    <font>
      <b/>
      <sz val="12"/>
      <color theme="1"/>
      <name val="游ゴシック"/>
      <family val="2"/>
      <charset val="128"/>
      <scheme val="minor"/>
    </font>
    <font>
      <sz val="6"/>
      <name val="游ゴシック"/>
      <family val="2"/>
      <charset val="128"/>
      <scheme val="minor"/>
    </font>
    <font>
      <b/>
      <sz val="12"/>
      <color rgb="FF000000"/>
      <name val="Arial"/>
      <family val="2"/>
    </font>
    <font>
      <sz val="10"/>
      <color theme="1"/>
      <name val="ＭＳ Ｐゴシック"/>
      <family val="2"/>
      <charset val="128"/>
    </font>
    <font>
      <sz val="10"/>
      <color theme="0"/>
      <name val="ＭＳ Ｐゴシック"/>
      <family val="2"/>
      <charset val="128"/>
    </font>
    <font>
      <b/>
      <sz val="10"/>
      <color rgb="FF000000"/>
      <name val="ＭＳ Ｐゴシック"/>
      <family val="2"/>
      <charset val="128"/>
    </font>
    <font>
      <sz val="11"/>
      <color theme="1"/>
      <name val="ＭＳ Ｐゴシック"/>
      <family val="2"/>
      <charset val="128"/>
    </font>
    <font>
      <sz val="8"/>
      <color theme="1"/>
      <name val="ＭＳ Ｐゴシック"/>
      <family val="2"/>
      <charset val="128"/>
    </font>
    <font>
      <sz val="10"/>
      <name val="ＭＳ Ｐゴシック"/>
      <family val="2"/>
      <charset val="128"/>
    </font>
    <font>
      <b/>
      <sz val="12"/>
      <color theme="0"/>
      <name val="ＭＳ Ｐゴシック"/>
      <family val="2"/>
      <charset val="128"/>
    </font>
    <font>
      <sz val="12"/>
      <color theme="0"/>
      <name val="ＭＳ Ｐゴシック"/>
      <family val="2"/>
      <charset val="128"/>
    </font>
    <font>
      <b/>
      <sz val="10"/>
      <color theme="0"/>
      <name val="ＭＳ Ｐゴシック"/>
      <family val="2"/>
      <charset val="128"/>
    </font>
    <font>
      <sz val="8"/>
      <color theme="0"/>
      <name val="ＭＳ Ｐゴシック"/>
      <family val="2"/>
      <charset val="128"/>
    </font>
    <font>
      <sz val="9"/>
      <color theme="1"/>
      <name val="ＭＳ Ｐゴシック"/>
      <family val="2"/>
      <charset val="128"/>
    </font>
    <font>
      <sz val="10"/>
      <color theme="1"/>
      <name val="Times New Roman"/>
      <family val="1"/>
    </font>
    <font>
      <b/>
      <sz val="11"/>
      <color theme="0"/>
      <name val="ＭＳ Ｐゴシック"/>
      <family val="2"/>
      <charset val="128"/>
    </font>
    <font>
      <b/>
      <sz val="12"/>
      <color theme="0"/>
      <name val="Meiryo UI"/>
      <family val="2"/>
      <charset val="128"/>
    </font>
    <font>
      <b/>
      <sz val="12"/>
      <color theme="1"/>
      <name val="Meiryo UI"/>
      <family val="2"/>
      <charset val="128"/>
    </font>
    <font>
      <sz val="20"/>
      <color theme="1"/>
      <name val="游ゴシック"/>
      <family val="2"/>
      <charset val="128"/>
      <scheme val="minor"/>
    </font>
    <font>
      <sz val="12"/>
      <color theme="1"/>
      <name val="游ゴシック"/>
      <family val="3"/>
      <charset val="128"/>
      <scheme val="minor"/>
    </font>
    <font>
      <sz val="12"/>
      <color theme="1"/>
      <name val="游ゴシック"/>
      <family val="2"/>
      <charset val="128"/>
      <scheme val="minor"/>
    </font>
    <font>
      <sz val="12"/>
      <color theme="1"/>
      <name val="ＭＳ Ｐゴシック"/>
      <family val="2"/>
      <charset val="128"/>
    </font>
    <font>
      <sz val="10"/>
      <color theme="1"/>
      <name val="ＭＳ Ｐゴシック"/>
      <family val="3"/>
      <charset val="128"/>
    </font>
    <font>
      <sz val="12"/>
      <color theme="1"/>
      <name val="ＭＳ Ｐゴシック"/>
      <family val="3"/>
      <charset val="128"/>
    </font>
    <font>
      <b/>
      <sz val="12"/>
      <color theme="1"/>
      <name val="ＭＳ Ｐゴシック"/>
      <family val="3"/>
      <charset val="128"/>
    </font>
    <font>
      <sz val="10"/>
      <color theme="1"/>
      <name val="ＭＳ Ｐ明朝"/>
      <family val="1"/>
      <charset val="128"/>
    </font>
    <font>
      <b/>
      <sz val="10"/>
      <color rgb="FF0070C0"/>
      <name val="ＭＳ Ｐゴシック"/>
      <family val="3"/>
      <charset val="128"/>
    </font>
    <font>
      <sz val="8"/>
      <color theme="1"/>
      <name val="ＭＳ Ｐゴシック"/>
      <family val="3"/>
      <charset val="128"/>
    </font>
    <font>
      <sz val="9"/>
      <color theme="1"/>
      <name val="ＭＳ Ｐゴシック"/>
      <family val="3"/>
      <charset val="128"/>
    </font>
  </fonts>
  <fills count="13">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00206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B0F0"/>
        <bgColor indexed="64"/>
      </patternFill>
    </fill>
    <fill>
      <patternFill patternType="solid">
        <fgColor theme="4"/>
        <bgColor indexed="64"/>
      </patternFill>
    </fill>
    <fill>
      <patternFill patternType="solid">
        <fgColor theme="0" tint="-0.499984740745262"/>
        <bgColor indexed="64"/>
      </patternFill>
    </fill>
    <fill>
      <patternFill patternType="solid">
        <fgColor theme="0"/>
        <bgColor indexed="64"/>
      </patternFill>
    </fill>
  </fills>
  <borders count="175">
    <border>
      <left/>
      <right/>
      <top/>
      <bottom/>
      <diagonal/>
    </border>
    <border>
      <left/>
      <right/>
      <top style="thin">
        <color theme="0" tint="-0.499984740745262"/>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style="hair">
        <color theme="0" tint="-0.499984740745262"/>
      </left>
      <right/>
      <top style="hair">
        <color theme="0" tint="-0.499984740745262"/>
      </top>
      <bottom/>
      <diagonal/>
    </border>
    <border>
      <left style="thin">
        <color theme="1" tint="0.34998626667073579"/>
      </left>
      <right/>
      <top style="thin">
        <color theme="1" tint="0.34998626667073579"/>
      </top>
      <bottom style="hair">
        <color theme="0" tint="-0.499984740745262"/>
      </bottom>
      <diagonal/>
    </border>
    <border>
      <left/>
      <right style="hair">
        <color theme="0" tint="-0.499984740745262"/>
      </right>
      <top style="thin">
        <color theme="1" tint="0.34998626667073579"/>
      </top>
      <bottom style="hair">
        <color theme="0" tint="-0.499984740745262"/>
      </bottom>
      <diagonal/>
    </border>
    <border>
      <left style="hair">
        <color theme="0" tint="-0.499984740745262"/>
      </left>
      <right style="hair">
        <color theme="0" tint="-0.499984740745262"/>
      </right>
      <top style="thin">
        <color theme="1" tint="0.34998626667073579"/>
      </top>
      <bottom style="hair">
        <color theme="0" tint="-0.499984740745262"/>
      </bottom>
      <diagonal/>
    </border>
    <border>
      <left style="hair">
        <color theme="0" tint="-0.499984740745262"/>
      </left>
      <right style="thin">
        <color theme="1" tint="0.34998626667073579"/>
      </right>
      <top style="thin">
        <color theme="1" tint="0.34998626667073579"/>
      </top>
      <bottom style="hair">
        <color theme="0" tint="-0.499984740745262"/>
      </bottom>
      <diagonal/>
    </border>
    <border>
      <left style="thin">
        <color theme="1" tint="0.34998626667073579"/>
      </left>
      <right/>
      <top style="hair">
        <color theme="0" tint="-0.499984740745262"/>
      </top>
      <bottom/>
      <diagonal/>
    </border>
    <border>
      <left/>
      <right style="thin">
        <color theme="1" tint="0.34998626667073579"/>
      </right>
      <top style="hair">
        <color theme="0" tint="-0.499984740745262"/>
      </top>
      <bottom/>
      <diagonal/>
    </border>
    <border>
      <left style="thin">
        <color theme="1" tint="0.34998626667073579"/>
      </left>
      <right/>
      <top style="hair">
        <color theme="0" tint="-0.499984740745262"/>
      </top>
      <bottom style="hair">
        <color theme="0" tint="-0.499984740745262"/>
      </bottom>
      <diagonal/>
    </border>
    <border>
      <left style="hair">
        <color theme="0" tint="-0.499984740745262"/>
      </left>
      <right style="thin">
        <color theme="1" tint="0.34998626667073579"/>
      </right>
      <top style="hair">
        <color theme="0" tint="-0.499984740745262"/>
      </top>
      <bottom style="hair">
        <color theme="0" tint="-0.499984740745262"/>
      </bottom>
      <diagonal/>
    </border>
    <border>
      <left/>
      <right style="thin">
        <color theme="1" tint="0.34998626667073579"/>
      </right>
      <top style="hair">
        <color theme="0" tint="-0.499984740745262"/>
      </top>
      <bottom style="hair">
        <color theme="0" tint="-0.499984740745262"/>
      </bottom>
      <diagonal/>
    </border>
    <border>
      <left style="thin">
        <color theme="1" tint="0.34998626667073579"/>
      </left>
      <right/>
      <top/>
      <bottom/>
      <diagonal/>
    </border>
    <border>
      <left style="thin">
        <color theme="1" tint="0.34998626667073579"/>
      </left>
      <right/>
      <top/>
      <bottom style="hair">
        <color theme="0" tint="-0.499984740745262"/>
      </bottom>
      <diagonal/>
    </border>
    <border>
      <left style="thin">
        <color theme="1" tint="0.34998626667073579"/>
      </left>
      <right/>
      <top style="hair">
        <color theme="0" tint="-0.499984740745262"/>
      </top>
      <bottom style="thin">
        <color theme="1" tint="0.34998626667073579"/>
      </bottom>
      <diagonal/>
    </border>
    <border>
      <left/>
      <right style="hair">
        <color theme="0" tint="-0.499984740745262"/>
      </right>
      <top style="hair">
        <color theme="0" tint="-0.499984740745262"/>
      </top>
      <bottom style="thin">
        <color theme="1" tint="0.34998626667073579"/>
      </bottom>
      <diagonal/>
    </border>
    <border>
      <left style="hair">
        <color theme="0" tint="-0.499984740745262"/>
      </left>
      <right style="hair">
        <color theme="0" tint="-0.499984740745262"/>
      </right>
      <top style="hair">
        <color theme="0" tint="-0.499984740745262"/>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hair">
        <color theme="0" tint="-0.499984740745262"/>
      </right>
      <top style="thin">
        <color theme="1" tint="0.34998626667073579"/>
      </top>
      <bottom/>
      <diagonal/>
    </border>
    <border>
      <left style="hair">
        <color theme="0" tint="-0.499984740745262"/>
      </left>
      <right/>
      <top style="thin">
        <color theme="1" tint="0.34998626667073579"/>
      </top>
      <bottom/>
      <diagonal/>
    </border>
    <border>
      <left style="hair">
        <color theme="0" tint="-0.499984740745262"/>
      </left>
      <right/>
      <top style="hair">
        <color theme="0" tint="-0.499984740745262"/>
      </top>
      <bottom style="thin">
        <color theme="1" tint="0.34998626667073579"/>
      </bottom>
      <diagonal/>
    </border>
    <border>
      <left/>
      <right/>
      <top style="hair">
        <color theme="0" tint="-0.499984740745262"/>
      </top>
      <bottom style="thin">
        <color theme="1" tint="0.34998626667073579"/>
      </bottom>
      <diagonal/>
    </border>
    <border>
      <left/>
      <right style="thin">
        <color theme="1" tint="0.34998626667073579"/>
      </right>
      <top style="hair">
        <color theme="0" tint="-0.499984740745262"/>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bottom style="thin">
        <color theme="1" tint="0.34998626667073579"/>
      </bottom>
      <diagonal/>
    </border>
    <border>
      <left/>
      <right style="thin">
        <color theme="1" tint="0.34998626667073579"/>
      </right>
      <top/>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rgb="FF002060"/>
      </left>
      <right style="thin">
        <color theme="0"/>
      </right>
      <top style="medium">
        <color rgb="FF002060"/>
      </top>
      <bottom style="thin">
        <color rgb="FF002060"/>
      </bottom>
      <diagonal/>
    </border>
    <border>
      <left/>
      <right style="medium">
        <color rgb="FF002060"/>
      </right>
      <top/>
      <bottom/>
      <diagonal/>
    </border>
    <border>
      <left/>
      <right style="medium">
        <color rgb="FF002060"/>
      </right>
      <top/>
      <bottom style="medium">
        <color rgb="FF002060"/>
      </bottom>
      <diagonal/>
    </border>
    <border>
      <left style="hair">
        <color theme="1" tint="0.34998626667073579"/>
      </left>
      <right/>
      <top/>
      <bottom/>
      <diagonal/>
    </border>
    <border>
      <left style="hair">
        <color theme="0" tint="-0.14996795556505021"/>
      </left>
      <right/>
      <top style="thin">
        <color theme="1" tint="0.34998626667073579"/>
      </top>
      <bottom style="thin">
        <color theme="1" tint="0.34998626667073579"/>
      </bottom>
      <diagonal/>
    </border>
    <border>
      <left style="hair">
        <color theme="0" tint="-0.499984740745262"/>
      </left>
      <right/>
      <top style="thin">
        <color theme="1" tint="0.34998626667073579"/>
      </top>
      <bottom style="hair">
        <color theme="0" tint="-0.499984740745262"/>
      </bottom>
      <diagonal/>
    </border>
    <border>
      <left/>
      <right/>
      <top style="thin">
        <color theme="1" tint="0.34998626667073579"/>
      </top>
      <bottom style="hair">
        <color theme="0" tint="-0.499984740745262"/>
      </bottom>
      <diagonal/>
    </border>
    <border>
      <left/>
      <right style="thin">
        <color theme="1" tint="0.34998626667073579"/>
      </right>
      <top style="thin">
        <color theme="1" tint="0.34998626667073579"/>
      </top>
      <bottom style="hair">
        <color theme="0" tint="-0.499984740745262"/>
      </bottom>
      <diagonal/>
    </border>
    <border>
      <left style="hair">
        <color theme="0" tint="-0.14996795556505021"/>
      </left>
      <right/>
      <top style="hair">
        <color theme="0" tint="-0.499984740745262"/>
      </top>
      <bottom style="thin">
        <color theme="1" tint="0.34998626667073579"/>
      </bottom>
      <diagonal/>
    </border>
    <border>
      <left/>
      <right style="hair">
        <color theme="0" tint="-0.14996795556505021"/>
      </right>
      <top style="thin">
        <color theme="1" tint="0.34998626667073579"/>
      </top>
      <bottom style="thin">
        <color theme="1" tint="0.34998626667073579"/>
      </bottom>
      <diagonal/>
    </border>
    <border>
      <left/>
      <right style="hair">
        <color theme="0" tint="-0.499984740745262"/>
      </right>
      <top/>
      <bottom style="thin">
        <color theme="1" tint="0.34998626667073579"/>
      </bottom>
      <diagonal/>
    </border>
    <border>
      <left/>
      <right/>
      <top style="hair">
        <color theme="1" tint="0.34998626667073579"/>
      </top>
      <bottom style="hair">
        <color theme="0" tint="-0.499984740745262"/>
      </bottom>
      <diagonal/>
    </border>
    <border>
      <left/>
      <right style="thin">
        <color theme="1" tint="0.34998626667073579"/>
      </right>
      <top style="hair">
        <color theme="1" tint="0.34998626667073579"/>
      </top>
      <bottom style="hair">
        <color theme="0" tint="-0.499984740745262"/>
      </bottom>
      <diagonal/>
    </border>
    <border>
      <left/>
      <right style="medium">
        <color rgb="FF002060"/>
      </right>
      <top style="medium">
        <color rgb="FF002060"/>
      </top>
      <bottom style="thin">
        <color rgb="FF002060"/>
      </bottom>
      <diagonal/>
    </border>
    <border>
      <left style="medium">
        <color rgb="FF002060"/>
      </left>
      <right style="thin">
        <color theme="0"/>
      </right>
      <top/>
      <bottom/>
      <diagonal/>
    </border>
    <border>
      <left style="medium">
        <color rgb="FF002060"/>
      </left>
      <right style="thin">
        <color theme="0"/>
      </right>
      <top/>
      <bottom style="medium">
        <color rgb="FF002060"/>
      </bottom>
      <diagonal/>
    </border>
    <border>
      <left/>
      <right style="hair">
        <color theme="0" tint="-0.499984740745262"/>
      </right>
      <top/>
      <bottom/>
      <diagonal/>
    </border>
    <border>
      <left style="thin">
        <color theme="1" tint="0.34998626667073579"/>
      </left>
      <right style="hair">
        <color theme="0" tint="-0.499984740745262"/>
      </right>
      <top/>
      <bottom/>
      <diagonal/>
    </border>
    <border>
      <left style="medium">
        <color theme="8" tint="-0.499984740745262"/>
      </left>
      <right style="thin">
        <color theme="0"/>
      </right>
      <top style="medium">
        <color theme="8" tint="-0.499984740745262"/>
      </top>
      <bottom/>
      <diagonal/>
    </border>
    <border>
      <left style="thin">
        <color theme="0"/>
      </left>
      <right style="thin">
        <color theme="0"/>
      </right>
      <top style="medium">
        <color theme="8" tint="-0.499984740745262"/>
      </top>
      <bottom/>
      <diagonal/>
    </border>
    <border>
      <left style="medium">
        <color theme="0" tint="-0.499984740745262"/>
      </left>
      <right style="thin">
        <color theme="0" tint="-0.499984740745262"/>
      </right>
      <top style="medium">
        <color theme="0" tint="-0.499984740745262"/>
      </top>
      <bottom style="hair">
        <color theme="0" tint="-0.499984740745262"/>
      </bottom>
      <diagonal/>
    </border>
    <border>
      <left style="thin">
        <color theme="0" tint="-0.499984740745262"/>
      </left>
      <right style="thin">
        <color theme="0" tint="-0.499984740745262"/>
      </right>
      <top style="medium">
        <color theme="0" tint="-0.499984740745262"/>
      </top>
      <bottom style="hair">
        <color theme="0" tint="-0.499984740745262"/>
      </bottom>
      <diagonal/>
    </border>
    <border>
      <left style="medium">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right style="thin">
        <color theme="0"/>
      </right>
      <top style="medium">
        <color theme="8" tint="-0.499984740745262"/>
      </top>
      <bottom/>
      <diagonal/>
    </border>
    <border>
      <left/>
      <right style="thin">
        <color theme="0" tint="-0.499984740745262"/>
      </right>
      <top style="medium">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right/>
      <top style="medium">
        <color theme="1" tint="0.34998626667073579"/>
      </top>
      <bottom/>
      <diagonal/>
    </border>
    <border>
      <left/>
      <right style="medium">
        <color theme="1" tint="0.34998626667073579"/>
      </right>
      <top style="thin">
        <color theme="1" tint="0.34998626667073579"/>
      </top>
      <bottom style="thin">
        <color theme="1" tint="0.34998626667073579"/>
      </bottom>
      <diagonal/>
    </border>
    <border>
      <left/>
      <right style="medium">
        <color theme="1" tint="0.34998626667073579"/>
      </right>
      <top style="thin">
        <color theme="1" tint="0.34998626667073579"/>
      </top>
      <bottom style="medium">
        <color theme="1" tint="0.34998626667073579"/>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medium">
        <color theme="0"/>
      </right>
      <top style="medium">
        <color theme="1" tint="0.499984740745262"/>
      </top>
      <bottom style="thin">
        <color theme="1" tint="0.499984740745262"/>
      </bottom>
      <diagonal/>
    </border>
    <border>
      <left style="medium">
        <color theme="0"/>
      </left>
      <right style="medium">
        <color theme="0"/>
      </right>
      <top style="medium">
        <color theme="1" tint="0.499984740745262"/>
      </top>
      <bottom style="thin">
        <color theme="1" tint="0.499984740745262"/>
      </bottom>
      <diagonal/>
    </border>
    <border>
      <left style="medium">
        <color theme="0"/>
      </left>
      <right style="medium">
        <color theme="0"/>
      </right>
      <top style="medium">
        <color theme="1" tint="0.34998626667073579"/>
      </top>
      <bottom style="thin">
        <color theme="1" tint="0.34998626667073579"/>
      </bottom>
      <diagonal/>
    </border>
    <border>
      <left/>
      <right/>
      <top style="medium">
        <color theme="1" tint="0.499984740745262"/>
      </top>
      <bottom/>
      <diagonal/>
    </border>
    <border>
      <left style="thin">
        <color theme="1" tint="0.34998626667073579"/>
      </left>
      <right/>
      <top style="thin">
        <color theme="1" tint="0.34998626667073579"/>
      </top>
      <bottom style="hair">
        <color theme="1" tint="0.34998626667073579"/>
      </bottom>
      <diagonal/>
    </border>
    <border>
      <left/>
      <right style="hair">
        <color theme="0" tint="-0.499984740745262"/>
      </right>
      <top style="thin">
        <color theme="1" tint="0.34998626667073579"/>
      </top>
      <bottom style="hair">
        <color theme="1" tint="0.34998626667073579"/>
      </bottom>
      <diagonal/>
    </border>
    <border>
      <left style="hair">
        <color theme="0" tint="-0.499984740745262"/>
      </left>
      <right style="hair">
        <color theme="0" tint="-0.499984740745262"/>
      </right>
      <top style="thin">
        <color theme="1" tint="0.34998626667073579"/>
      </top>
      <bottom style="hair">
        <color theme="1" tint="0.34998626667073579"/>
      </bottom>
      <diagonal/>
    </border>
    <border>
      <left style="hair">
        <color theme="0" tint="-0.499984740745262"/>
      </left>
      <right/>
      <top style="thin">
        <color theme="1" tint="0.34998626667073579"/>
      </top>
      <bottom style="hair">
        <color theme="1" tint="0.34998626667073579"/>
      </bottom>
      <diagonal/>
    </border>
    <border>
      <left/>
      <right/>
      <top style="thin">
        <color theme="1" tint="0.34998626667073579"/>
      </top>
      <bottom style="hair">
        <color theme="1" tint="0.34998626667073579"/>
      </bottom>
      <diagonal/>
    </border>
    <border>
      <left/>
      <right style="thin">
        <color theme="1" tint="0.34998626667073579"/>
      </right>
      <top style="thin">
        <color theme="1" tint="0.34998626667073579"/>
      </top>
      <bottom style="hair">
        <color theme="1" tint="0.34998626667073579"/>
      </bottom>
      <diagonal/>
    </border>
    <border>
      <left style="thin">
        <color theme="1" tint="0.34998626667073579"/>
      </left>
      <right/>
      <top style="hair">
        <color theme="1" tint="0.34998626667073579"/>
      </top>
      <bottom style="hair">
        <color theme="0" tint="-0.499984740745262"/>
      </bottom>
      <diagonal/>
    </border>
    <border>
      <left/>
      <right style="hair">
        <color theme="0" tint="-0.499984740745262"/>
      </right>
      <top style="hair">
        <color theme="1" tint="0.34998626667073579"/>
      </top>
      <bottom style="hair">
        <color theme="0" tint="-0.499984740745262"/>
      </bottom>
      <diagonal/>
    </border>
    <border>
      <left style="hair">
        <color theme="0" tint="-0.499984740745262"/>
      </left>
      <right style="hair">
        <color theme="0" tint="-0.499984740745262"/>
      </right>
      <top style="hair">
        <color theme="1" tint="0.34998626667073579"/>
      </top>
      <bottom style="hair">
        <color theme="0" tint="-0.499984740745262"/>
      </bottom>
      <diagonal/>
    </border>
    <border>
      <left style="hair">
        <color theme="0" tint="-0.499984740745262"/>
      </left>
      <right/>
      <top style="hair">
        <color theme="1" tint="0.34998626667073579"/>
      </top>
      <bottom style="hair">
        <color theme="0" tint="-0.499984740745262"/>
      </bottom>
      <diagonal/>
    </border>
    <border>
      <left style="medium">
        <color theme="1" tint="0.34998626667073579"/>
      </left>
      <right/>
      <top style="thin">
        <color theme="1" tint="0.34998626667073579"/>
      </top>
      <bottom style="thin">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style="thin">
        <color theme="1" tint="0.34998626667073579"/>
      </right>
      <top/>
      <bottom style="thin">
        <color theme="1" tint="0.34998626667073579"/>
      </bottom>
      <diagonal/>
    </border>
    <border>
      <left style="hair">
        <color theme="0" tint="-0.499984740745262"/>
      </left>
      <right/>
      <top/>
      <bottom/>
      <diagonal/>
    </border>
    <border>
      <left style="hair">
        <color theme="0" tint="-0.499984740745262"/>
      </left>
      <right/>
      <top/>
      <bottom style="thin">
        <color theme="1" tint="0.34998626667073579"/>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thin">
        <color theme="1" tint="0.34998626667073579"/>
      </left>
      <right style="hair">
        <color theme="0" tint="-0.499984740745262"/>
      </right>
      <top/>
      <bottom style="thin">
        <color theme="1" tint="0.34998626667073579"/>
      </bottom>
      <diagonal/>
    </border>
    <border>
      <left/>
      <right/>
      <top style="thin">
        <color theme="0" tint="-0.499984740745262"/>
      </top>
      <bottom style="hair">
        <color theme="0" tint="-0.499984740745262"/>
      </bottom>
      <diagonal/>
    </border>
    <border>
      <left/>
      <right/>
      <top/>
      <bottom style="thin">
        <color indexed="64"/>
      </bottom>
      <diagonal/>
    </border>
    <border>
      <left style="thin">
        <color theme="1" tint="0.34998626667073579"/>
      </left>
      <right style="hair">
        <color theme="0" tint="-0.499984740745262"/>
      </right>
      <top/>
      <bottom style="hair">
        <color theme="0" tint="-0.499984740745262"/>
      </bottom>
      <diagonal/>
    </border>
    <border>
      <left style="thin">
        <color theme="1" tint="0.34998626667073579"/>
      </left>
      <right style="hair">
        <color theme="0" tint="-0.499984740745262"/>
      </right>
      <top style="thin">
        <color theme="1" tint="0.34998626667073579"/>
      </top>
      <bottom/>
      <diagonal/>
    </border>
    <border>
      <left style="hair">
        <color theme="0" tint="-0.499984740745262"/>
      </left>
      <right style="hair">
        <color theme="0" tint="-0.499984740745262"/>
      </right>
      <top style="thin">
        <color theme="1" tint="0.34998626667073579"/>
      </top>
      <bottom/>
      <diagonal/>
    </border>
    <border>
      <left style="hair">
        <color theme="0" tint="-0.499984740745262"/>
      </left>
      <right style="thin">
        <color theme="1" tint="0.34998626667073579"/>
      </right>
      <top style="thin">
        <color theme="1" tint="0.34998626667073579"/>
      </top>
      <bottom/>
      <diagonal/>
    </border>
    <border>
      <left style="hair">
        <color theme="0" tint="-0.499984740745262"/>
      </left>
      <right style="hair">
        <color theme="0" tint="-0.499984740745262"/>
      </right>
      <top/>
      <bottom/>
      <diagonal/>
    </border>
    <border>
      <left style="hair">
        <color theme="0" tint="-0.499984740745262"/>
      </left>
      <right style="thin">
        <color theme="1" tint="0.34998626667073579"/>
      </right>
      <top/>
      <bottom/>
      <diagonal/>
    </border>
    <border>
      <left/>
      <right style="thin">
        <color theme="1" tint="0.34998626667073579"/>
      </right>
      <top/>
      <bottom style="hair">
        <color theme="0"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right/>
      <top style="thin">
        <color theme="1" tint="0.34998626667073579"/>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right style="thin">
        <color theme="1" tint="0.34998626667073579"/>
      </right>
      <top style="thin">
        <color theme="1" tint="0.34998626667073579"/>
      </top>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style="medium">
        <color theme="0"/>
      </left>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8" tint="-0.499984740745262"/>
      </left>
      <right style="thin">
        <color theme="8" tint="-0.499984740745262"/>
      </right>
      <top style="hair">
        <color theme="8" tint="-0.499984740745262"/>
      </top>
      <bottom style="hair">
        <color theme="8" tint="-0.499984740745262"/>
      </bottom>
      <diagonal/>
    </border>
    <border>
      <left style="thin">
        <color theme="8" tint="-0.499984740745262"/>
      </left>
      <right style="thin">
        <color theme="8" tint="-0.499984740745262"/>
      </right>
      <top style="hair">
        <color theme="8" tint="-0.499984740745262"/>
      </top>
      <bottom style="hair">
        <color theme="8" tint="-0.499984740745262"/>
      </bottom>
      <diagonal/>
    </border>
    <border>
      <left style="medium">
        <color theme="8" tint="-0.499984740745262"/>
      </left>
      <right style="thin">
        <color theme="0" tint="-4.9989318521683403E-2"/>
      </right>
      <top style="medium">
        <color theme="8" tint="-0.499984740745262"/>
      </top>
      <bottom style="hair">
        <color theme="8" tint="-0.499984740745262"/>
      </bottom>
      <diagonal/>
    </border>
    <border>
      <left style="thin">
        <color theme="0" tint="-4.9989318521683403E-2"/>
      </left>
      <right style="thin">
        <color theme="0" tint="-4.9989318521683403E-2"/>
      </right>
      <top style="medium">
        <color theme="8" tint="-0.499984740745262"/>
      </top>
      <bottom style="hair">
        <color theme="8" tint="-0.499984740745262"/>
      </bottom>
      <diagonal/>
    </border>
    <border>
      <left style="thin">
        <color theme="1" tint="0.34998626667073579"/>
      </left>
      <right/>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style="thin">
        <color theme="1" tint="0.34998626667073579"/>
      </left>
      <right/>
      <top style="thin">
        <color theme="0" tint="-0.499984740745262"/>
      </top>
      <bottom/>
      <diagonal/>
    </border>
    <border>
      <left style="hair">
        <color theme="0" tint="-0.499984740745262"/>
      </left>
      <right/>
      <top style="thin">
        <color theme="0" tint="-0.499984740745262"/>
      </top>
      <bottom/>
      <diagonal/>
    </border>
    <border>
      <left/>
      <right style="hair">
        <color theme="0" tint="-0.499984740745262"/>
      </right>
      <top style="thin">
        <color theme="0" tint="-0.499984740745262"/>
      </top>
      <bottom/>
      <diagonal/>
    </border>
    <border>
      <left/>
      <right style="thin">
        <color theme="1" tint="0.34998626667073579"/>
      </right>
      <top style="thin">
        <color theme="0" tint="-0.499984740745262"/>
      </top>
      <bottom/>
      <diagonal/>
    </border>
    <border>
      <left style="hair">
        <color theme="0" tint="-0.499984740745262"/>
      </left>
      <right/>
      <top/>
      <bottom style="thin">
        <color theme="0" tint="-0.499984740745262"/>
      </bottom>
      <diagonal/>
    </border>
    <border>
      <left/>
      <right/>
      <top/>
      <bottom style="thin">
        <color theme="0" tint="-0.499984740745262"/>
      </bottom>
      <diagonal/>
    </border>
    <border>
      <left/>
      <right style="hair">
        <color theme="0" tint="-0.499984740745262"/>
      </right>
      <top/>
      <bottom style="thin">
        <color theme="0" tint="-0.499984740745262"/>
      </bottom>
      <diagonal/>
    </border>
    <border>
      <left/>
      <right style="thin">
        <color theme="1" tint="0.34998626667073579"/>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1" tint="0.34998626667073579"/>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1" tint="0.34998626667073579"/>
      </bottom>
      <diagonal/>
    </border>
    <border>
      <left style="thin">
        <color theme="0" tint="-0.499984740745262"/>
      </left>
      <right/>
      <top/>
      <bottom style="thin">
        <color theme="1" tint="0.34998626667073579"/>
      </bottom>
      <diagonal/>
    </border>
    <border>
      <left style="hair">
        <color theme="0" tint="-0.499984740745262"/>
      </left>
      <right/>
      <top style="thin">
        <color theme="0" tint="-0.499984740745262"/>
      </top>
      <bottom style="hair">
        <color theme="0" tint="-0.499984740745262"/>
      </bottom>
      <diagonal/>
    </border>
    <border>
      <left/>
      <right/>
      <top style="thin">
        <color auto="1"/>
      </top>
      <bottom/>
      <diagonal/>
    </border>
    <border>
      <left/>
      <right style="thin">
        <color auto="1"/>
      </right>
      <top style="thin">
        <color auto="1"/>
      </top>
      <bottom/>
      <diagonal/>
    </border>
    <border>
      <left style="thin">
        <color theme="0" tint="-0.499984740745262"/>
      </left>
      <right/>
      <top/>
      <bottom style="thin">
        <color theme="0" tint="-0.499984740745262"/>
      </bottom>
      <diagonal/>
    </border>
    <border>
      <left/>
      <right style="thin">
        <color indexed="64"/>
      </right>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right style="thin">
        <color theme="0" tint="-0.499984740745262"/>
      </right>
      <top style="thin">
        <color theme="0" tint="-0.499984740745262"/>
      </top>
      <bottom style="hair">
        <color theme="0" tint="-0.499984740745262"/>
      </bottom>
      <diagonal/>
    </border>
    <border>
      <left style="hair">
        <color theme="0" tint="-0.499984740745262"/>
      </left>
      <right/>
      <top style="thin">
        <color theme="1" tint="0.34998626667073579"/>
      </top>
      <bottom style="thin">
        <color theme="0" tint="-0.499984740745262"/>
      </bottom>
      <diagonal/>
    </border>
    <border>
      <left/>
      <right style="thin">
        <color theme="0" tint="-0.499984740745262"/>
      </right>
      <top style="thin">
        <color theme="1" tint="0.34998626667073579"/>
      </top>
      <bottom style="thin">
        <color theme="0" tint="-0.499984740745262"/>
      </bottom>
      <diagonal/>
    </border>
    <border>
      <left style="medium">
        <color rgb="FF002060"/>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hair">
        <color theme="0" tint="-0.499984740745262"/>
      </right>
      <top style="thin">
        <color auto="1"/>
      </top>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top style="thin">
        <color auto="1"/>
      </top>
      <bottom/>
      <diagonal/>
    </border>
    <border>
      <left/>
      <right style="thin">
        <color indexed="64"/>
      </right>
      <top style="thin">
        <color theme="0" tint="-0.499984740745262"/>
      </top>
      <bottom/>
      <diagonal/>
    </border>
    <border>
      <left style="thin">
        <color theme="0" tint="-0.499984740745262"/>
      </left>
      <right style="hair">
        <color theme="0" tint="-0.499984740745262"/>
      </right>
      <top style="thin">
        <color theme="0" tint="-0.499984740745262"/>
      </top>
      <bottom/>
      <diagonal/>
    </border>
    <border>
      <left/>
      <right style="thin">
        <color theme="0" tint="-0.499984740745262"/>
      </right>
      <top/>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thin">
        <color theme="1" tint="0.34998626667073579"/>
      </bottom>
      <diagonal/>
    </border>
    <border>
      <left/>
      <right style="hair">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thin">
        <color theme="1" tint="0.34998626667073579"/>
      </right>
      <top style="thin">
        <color theme="0" tint="-0.499984740745262"/>
      </top>
      <bottom style="thin">
        <color theme="0" tint="-0.499984740745262"/>
      </bottom>
      <diagonal/>
    </border>
    <border>
      <left style="hair">
        <color theme="0" tint="-0.499984740745262"/>
      </left>
      <right style="thin">
        <color theme="1" tint="0.34998626667073579"/>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1" tint="0.34998626667073579"/>
      </bottom>
      <diagonal/>
    </border>
    <border>
      <left style="hair">
        <color theme="0" tint="-0.499984740745262"/>
      </left>
      <right style="hair">
        <color theme="0" tint="-0.499984740745262"/>
      </right>
      <top style="thin">
        <color theme="0" tint="-0.499984740745262"/>
      </top>
      <bottom style="thin">
        <color theme="1" tint="0.34998626667073579"/>
      </bottom>
      <diagonal/>
    </border>
    <border>
      <left style="hair">
        <color theme="0" tint="-0.499984740745262"/>
      </left>
      <right style="thin">
        <color theme="1" tint="0.34998626667073579"/>
      </right>
      <top style="thin">
        <color theme="0" tint="-0.499984740745262"/>
      </top>
      <bottom style="thin">
        <color theme="1" tint="0.34998626667073579"/>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thin">
        <color theme="1" tint="0.34998626667073579"/>
      </right>
      <top style="hair">
        <color theme="0" tint="-0.499984740745262"/>
      </top>
      <bottom/>
      <diagonal/>
    </border>
    <border>
      <left style="hair">
        <color theme="0" tint="-0.499984740745262"/>
      </left>
      <right style="thin">
        <color theme="1" tint="0.34998626667073579"/>
      </right>
      <top/>
      <bottom style="hair">
        <color theme="0" tint="-0.499984740745262"/>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493">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4" fillId="0" borderId="0" xfId="0" applyFont="1" applyAlignment="1">
      <alignment vertical="center"/>
    </xf>
    <xf numFmtId="0" fontId="4" fillId="0" borderId="0" xfId="0" applyFo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6" borderId="0" xfId="0" applyFont="1" applyFill="1">
      <alignment vertical="center"/>
    </xf>
    <xf numFmtId="0" fontId="8" fillId="0" borderId="0" xfId="0" applyFont="1" applyBorder="1" applyAlignment="1">
      <alignment vertical="top" wrapText="1"/>
    </xf>
    <xf numFmtId="0" fontId="4" fillId="0" borderId="0" xfId="0" applyFont="1" applyBorder="1" applyAlignment="1">
      <alignment horizontal="center" vertical="center"/>
    </xf>
    <xf numFmtId="0" fontId="13" fillId="6" borderId="37" xfId="0" applyFont="1" applyFill="1" applyBorder="1" applyAlignment="1">
      <alignment horizontal="center" vertical="center"/>
    </xf>
    <xf numFmtId="0" fontId="7" fillId="0" borderId="0" xfId="0" applyFont="1" applyAlignment="1">
      <alignment vertical="center"/>
    </xf>
    <xf numFmtId="0" fontId="4" fillId="0" borderId="0" xfId="0" applyNumberFormat="1" applyFont="1" applyFill="1" applyBorder="1" applyAlignment="1">
      <alignment vertical="center"/>
    </xf>
    <xf numFmtId="0" fontId="13" fillId="0" borderId="38" xfId="0" applyFont="1" applyBorder="1">
      <alignment vertical="center"/>
    </xf>
    <xf numFmtId="0" fontId="13" fillId="0" borderId="39" xfId="0" applyFont="1" applyBorder="1">
      <alignment vertical="center"/>
    </xf>
    <xf numFmtId="0" fontId="5" fillId="0" borderId="0" xfId="0" applyFont="1" applyAlignment="1">
      <alignment horizontal="center" vertical="center"/>
    </xf>
    <xf numFmtId="0" fontId="13" fillId="0" borderId="0" xfId="0" applyFont="1">
      <alignment vertical="center"/>
    </xf>
    <xf numFmtId="0" fontId="4" fillId="0" borderId="10"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6" xfId="0" applyFont="1" applyFill="1" applyBorder="1" applyAlignment="1">
      <alignment horizontal="right" vertical="center"/>
    </xf>
    <xf numFmtId="0" fontId="4" fillId="0" borderId="21" xfId="0" applyFont="1" applyFill="1" applyBorder="1" applyAlignment="1">
      <alignment horizontal="right" vertical="center"/>
    </xf>
    <xf numFmtId="0" fontId="4" fillId="0" borderId="35" xfId="0" applyNumberFormat="1" applyFont="1" applyFill="1" applyBorder="1" applyAlignment="1">
      <alignment vertical="center"/>
    </xf>
    <xf numFmtId="0" fontId="4" fillId="0" borderId="35" xfId="0" applyFont="1" applyFill="1" applyBorder="1">
      <alignment vertical="center"/>
    </xf>
    <xf numFmtId="0" fontId="4" fillId="0" borderId="36" xfId="0" applyFont="1" applyFill="1" applyBorder="1">
      <alignment vertical="center"/>
    </xf>
    <xf numFmtId="0" fontId="13" fillId="6" borderId="50" xfId="0" applyFont="1" applyFill="1" applyBorder="1" applyAlignment="1">
      <alignment horizontal="center" vertical="center"/>
    </xf>
    <xf numFmtId="0" fontId="16" fillId="0" borderId="51" xfId="0" applyFont="1" applyBorder="1" applyAlignment="1">
      <alignment horizontal="center" vertical="center"/>
    </xf>
    <xf numFmtId="0" fontId="16" fillId="0" borderId="51" xfId="0" applyFont="1" applyFill="1" applyBorder="1" applyAlignment="1">
      <alignment horizontal="center" vertical="center"/>
    </xf>
    <xf numFmtId="0" fontId="16" fillId="0" borderId="52" xfId="0" applyFont="1" applyBorder="1" applyAlignment="1">
      <alignment horizontal="center" vertical="center"/>
    </xf>
    <xf numFmtId="0" fontId="4" fillId="0" borderId="20" xfId="0" applyFont="1" applyFill="1" applyBorder="1" applyAlignment="1">
      <alignment vertical="top"/>
    </xf>
    <xf numFmtId="0" fontId="4" fillId="0" borderId="14" xfId="0" applyFont="1" applyFill="1" applyBorder="1" applyAlignment="1">
      <alignment horizontal="right" vertical="top"/>
    </xf>
    <xf numFmtId="0" fontId="4" fillId="0" borderId="19" xfId="0" applyFont="1" applyFill="1" applyBorder="1" applyAlignment="1">
      <alignment horizontal="right" vertical="top"/>
    </xf>
    <xf numFmtId="0" fontId="4" fillId="0" borderId="24" xfId="0" applyFont="1" applyFill="1" applyBorder="1" applyAlignment="1">
      <alignment horizontal="right" vertical="top"/>
    </xf>
    <xf numFmtId="0" fontId="4" fillId="0" borderId="19" xfId="0" applyFont="1" applyFill="1" applyBorder="1" applyAlignment="1">
      <alignment vertical="top"/>
    </xf>
    <xf numFmtId="0" fontId="4" fillId="0" borderId="19" xfId="0" applyFont="1" applyFill="1" applyBorder="1" applyAlignment="1">
      <alignment vertical="center"/>
    </xf>
    <xf numFmtId="0" fontId="4" fillId="0" borderId="54" xfId="0" applyFont="1" applyFill="1" applyBorder="1" applyAlignment="1">
      <alignment horizontal="right" vertical="top"/>
    </xf>
    <xf numFmtId="0" fontId="0" fillId="8" borderId="58" xfId="0" applyFill="1" applyBorder="1" applyAlignment="1">
      <alignment horizontal="center" vertical="center"/>
    </xf>
    <xf numFmtId="0" fontId="0" fillId="8" borderId="60" xfId="0" applyFill="1" applyBorder="1">
      <alignment vertical="center"/>
    </xf>
    <xf numFmtId="0" fontId="0" fillId="8" borderId="59" xfId="0" applyFill="1" applyBorder="1" applyAlignment="1">
      <alignment horizontal="center" vertical="center"/>
    </xf>
    <xf numFmtId="0" fontId="17" fillId="10" borderId="55" xfId="0" applyFont="1" applyFill="1" applyBorder="1" applyAlignment="1">
      <alignment horizontal="center" vertical="top" wrapText="1"/>
    </xf>
    <xf numFmtId="0" fontId="17" fillId="10" borderId="56" xfId="0" applyFont="1" applyFill="1" applyBorder="1" applyAlignment="1">
      <alignment horizontal="center" vertical="top" wrapText="1"/>
    </xf>
    <xf numFmtId="0" fontId="18" fillId="0" borderId="0" xfId="0" applyFont="1" applyAlignment="1">
      <alignment horizontal="center" vertical="top" wrapText="1"/>
    </xf>
    <xf numFmtId="0" fontId="0" fillId="8" borderId="60" xfId="0" applyNumberFormat="1" applyFill="1" applyBorder="1">
      <alignment vertical="center"/>
    </xf>
    <xf numFmtId="0" fontId="17" fillId="10" borderId="61" xfId="0" applyFont="1" applyFill="1" applyBorder="1" applyAlignment="1">
      <alignment horizontal="center" vertical="top" wrapText="1"/>
    </xf>
    <xf numFmtId="0" fontId="0" fillId="8" borderId="63" xfId="0" applyFill="1" applyBorder="1" applyAlignment="1">
      <alignment horizontal="center" vertical="center"/>
    </xf>
    <xf numFmtId="0" fontId="19" fillId="8" borderId="57" xfId="0" applyFont="1" applyFill="1" applyBorder="1" applyAlignment="1">
      <alignment horizontal="center" vertical="center"/>
    </xf>
    <xf numFmtId="0" fontId="20" fillId="8" borderId="62" xfId="0" applyFont="1" applyFill="1" applyBorder="1" applyAlignment="1">
      <alignment horizontal="center" vertical="center"/>
    </xf>
    <xf numFmtId="0" fontId="0" fillId="0" borderId="64" xfId="0" applyFill="1" applyBorder="1">
      <alignment vertical="center"/>
    </xf>
    <xf numFmtId="0" fontId="0" fillId="0" borderId="0" xfId="0" applyFill="1" applyBorder="1">
      <alignment vertical="center"/>
    </xf>
    <xf numFmtId="0" fontId="4" fillId="3" borderId="65"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68" xfId="0" applyFont="1" applyFill="1" applyBorder="1" applyAlignment="1">
      <alignment horizontal="center" vertical="center"/>
    </xf>
    <xf numFmtId="0" fontId="6" fillId="3" borderId="67" xfId="0" applyFont="1" applyFill="1" applyBorder="1" applyAlignment="1">
      <alignment horizontal="center" vertical="center"/>
    </xf>
    <xf numFmtId="0" fontId="6" fillId="3" borderId="68" xfId="0" applyFont="1" applyFill="1" applyBorder="1" applyAlignment="1">
      <alignment horizontal="center" vertical="center"/>
    </xf>
    <xf numFmtId="0" fontId="6" fillId="0" borderId="40" xfId="0" applyFont="1" applyFill="1" applyBorder="1" applyAlignment="1">
      <alignment horizontal="center" vertical="center"/>
    </xf>
    <xf numFmtId="0" fontId="3" fillId="0" borderId="40" xfId="0" applyFont="1" applyFill="1" applyBorder="1" applyAlignment="1">
      <alignment horizontal="center" vertical="center"/>
    </xf>
    <xf numFmtId="0" fontId="10" fillId="2" borderId="69" xfId="0" quotePrefix="1" applyFont="1" applyFill="1" applyBorder="1" applyAlignment="1">
      <alignment horizontal="center" vertical="center"/>
    </xf>
    <xf numFmtId="0" fontId="11" fillId="2" borderId="70" xfId="0" quotePrefix="1" applyFont="1" applyFill="1" applyBorder="1" applyAlignment="1">
      <alignment horizontal="center" vertical="center"/>
    </xf>
    <xf numFmtId="0" fontId="11" fillId="2" borderId="71" xfId="0" quotePrefix="1" applyFont="1" applyFill="1" applyBorder="1" applyAlignment="1">
      <alignment horizontal="center" vertical="center"/>
    </xf>
    <xf numFmtId="0" fontId="4" fillId="0" borderId="73" xfId="0" applyFont="1" applyFill="1" applyBorder="1" applyAlignment="1">
      <alignment horizontal="right" vertical="center"/>
    </xf>
    <xf numFmtId="0" fontId="4" fillId="0" borderId="79" xfId="0" applyFont="1" applyFill="1" applyBorder="1" applyAlignment="1">
      <alignment horizontal="right" vertical="center"/>
    </xf>
    <xf numFmtId="0" fontId="0" fillId="8" borderId="58" xfId="0" applyNumberFormat="1" applyFill="1" applyBorder="1" applyAlignment="1">
      <alignment horizontal="center" vertical="center"/>
    </xf>
    <xf numFmtId="0" fontId="17" fillId="6" borderId="56" xfId="0" applyFont="1" applyFill="1" applyBorder="1" applyAlignment="1">
      <alignment horizontal="center" vertical="top" wrapText="1"/>
    </xf>
    <xf numFmtId="0" fontId="4" fillId="0" borderId="0" xfId="0" applyNumberFormat="1" applyFont="1">
      <alignment vertical="center"/>
    </xf>
    <xf numFmtId="0" fontId="4" fillId="3" borderId="83" xfId="0" applyFont="1" applyFill="1" applyBorder="1" applyAlignment="1">
      <alignment horizontal="center" vertical="center"/>
    </xf>
    <xf numFmtId="0" fontId="4" fillId="3" borderId="84" xfId="0" applyFont="1" applyFill="1" applyBorder="1" applyAlignment="1">
      <alignment horizontal="center" vertical="center"/>
    </xf>
    <xf numFmtId="0" fontId="4" fillId="0" borderId="26" xfId="0" applyFont="1" applyBorder="1">
      <alignment vertical="center"/>
    </xf>
    <xf numFmtId="0" fontId="4" fillId="0" borderId="19" xfId="0" applyFont="1" applyBorder="1">
      <alignment vertical="center"/>
    </xf>
    <xf numFmtId="0" fontId="4" fillId="0" borderId="25" xfId="0" applyFont="1" applyBorder="1" applyAlignment="1">
      <alignment horizontal="right" vertical="center"/>
    </xf>
    <xf numFmtId="0" fontId="4" fillId="0" borderId="27" xfId="0" applyFont="1" applyBorder="1">
      <alignment vertical="center"/>
    </xf>
    <xf numFmtId="0" fontId="4" fillId="0" borderId="54" xfId="0" applyFont="1" applyBorder="1">
      <alignment vertical="center"/>
    </xf>
    <xf numFmtId="0" fontId="4" fillId="0" borderId="89" xfId="0" applyFont="1" applyBorder="1">
      <alignment vertical="center"/>
    </xf>
    <xf numFmtId="0" fontId="23" fillId="0" borderId="0" xfId="0" applyFont="1">
      <alignment vertical="center"/>
    </xf>
    <xf numFmtId="0" fontId="8" fillId="0" borderId="0" xfId="0" applyFont="1" applyBorder="1" applyAlignment="1">
      <alignment horizontal="left" vertical="top" wrapText="1"/>
    </xf>
    <xf numFmtId="0" fontId="4" fillId="0" borderId="92" xfId="0" applyFont="1" applyBorder="1" applyAlignment="1">
      <alignment horizontal="center" vertical="center"/>
    </xf>
    <xf numFmtId="0" fontId="4" fillId="0" borderId="54" xfId="0" applyFont="1" applyBorder="1" applyAlignment="1">
      <alignment horizontal="center" vertical="center"/>
    </xf>
    <xf numFmtId="0" fontId="4" fillId="0" borderId="89" xfId="0" applyFont="1" applyBorder="1" applyAlignment="1">
      <alignment horizontal="center" vertical="center"/>
    </xf>
    <xf numFmtId="0" fontId="4" fillId="0" borderId="6" xfId="0" applyFont="1" applyBorder="1" applyAlignment="1">
      <alignment horizontal="center" vertical="top" wrapText="1"/>
    </xf>
    <xf numFmtId="0" fontId="4" fillId="0" borderId="18" xfId="0" applyFont="1" applyBorder="1" applyAlignment="1">
      <alignment horizontal="center" vertical="top" wrapText="1"/>
    </xf>
    <xf numFmtId="0" fontId="4" fillId="0" borderId="8" xfId="0" applyFont="1"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0" fontId="4" fillId="0" borderId="98" xfId="0" applyFont="1" applyBorder="1" applyAlignment="1">
      <alignment horizontal="center" vertical="top" wrapText="1"/>
    </xf>
    <xf numFmtId="0" fontId="4" fillId="3" borderId="99" xfId="0" applyNumberFormat="1" applyFont="1" applyFill="1" applyBorder="1" applyAlignment="1">
      <alignment horizontal="right" vertical="center"/>
    </xf>
    <xf numFmtId="0" fontId="23" fillId="0" borderId="0" xfId="0" applyFont="1" applyAlignment="1">
      <alignment vertical="top"/>
    </xf>
    <xf numFmtId="0" fontId="4" fillId="0" borderId="0" xfId="0" applyFont="1">
      <alignment vertical="center"/>
    </xf>
    <xf numFmtId="0" fontId="4" fillId="0" borderId="54" xfId="0" applyFont="1" applyBorder="1" applyAlignment="1">
      <alignment horizontal="right" vertical="center"/>
    </xf>
    <xf numFmtId="0" fontId="4" fillId="3" borderId="107" xfId="0" applyNumberFormat="1" applyFont="1" applyFill="1" applyBorder="1" applyAlignment="1">
      <alignment horizontal="right" vertical="center"/>
    </xf>
    <xf numFmtId="0" fontId="22" fillId="0" borderId="72" xfId="0" applyFont="1" applyBorder="1">
      <alignment vertical="center"/>
    </xf>
    <xf numFmtId="0" fontId="22" fillId="0" borderId="0" xfId="0" applyFont="1" applyBorder="1">
      <alignment vertical="center"/>
    </xf>
    <xf numFmtId="0" fontId="4" fillId="0" borderId="72" xfId="0" applyNumberFormat="1" applyFont="1" applyFill="1" applyBorder="1" applyAlignment="1">
      <alignment horizontal="right" vertical="center"/>
    </xf>
    <xf numFmtId="0" fontId="4" fillId="0" borderId="0" xfId="0" applyNumberFormat="1" applyFont="1" applyFill="1" applyBorder="1" applyAlignment="1">
      <alignment horizontal="right" vertical="center"/>
    </xf>
    <xf numFmtId="0" fontId="22" fillId="3" borderId="100" xfId="0" applyFont="1" applyFill="1" applyBorder="1">
      <alignment vertical="center"/>
    </xf>
    <xf numFmtId="0" fontId="22" fillId="3" borderId="108" xfId="0" applyFont="1" applyFill="1" applyBorder="1">
      <alignment vertical="center"/>
    </xf>
    <xf numFmtId="0" fontId="22" fillId="3" borderId="99" xfId="0" applyFont="1" applyFill="1" applyBorder="1">
      <alignment vertical="center"/>
    </xf>
    <xf numFmtId="0" fontId="22" fillId="3" borderId="104" xfId="0" applyFont="1" applyFill="1" applyBorder="1">
      <alignment vertical="center"/>
    </xf>
    <xf numFmtId="0" fontId="22" fillId="3" borderId="110" xfId="0" applyFont="1" applyFill="1" applyBorder="1">
      <alignment vertical="center"/>
    </xf>
    <xf numFmtId="0" fontId="22" fillId="3" borderId="111" xfId="0" applyFont="1" applyFill="1" applyBorder="1">
      <alignment vertical="center"/>
    </xf>
    <xf numFmtId="0" fontId="22" fillId="3" borderId="101" xfId="0" applyFont="1" applyFill="1" applyBorder="1">
      <alignment vertical="center"/>
    </xf>
    <xf numFmtId="0" fontId="22" fillId="3" borderId="105" xfId="0" applyFont="1" applyFill="1" applyBorder="1">
      <alignment vertical="center"/>
    </xf>
    <xf numFmtId="0" fontId="22" fillId="3" borderId="102" xfId="0" applyFont="1" applyFill="1" applyBorder="1">
      <alignment vertical="center"/>
    </xf>
    <xf numFmtId="0" fontId="17" fillId="10" borderId="56" xfId="0" applyFont="1" applyFill="1" applyBorder="1" applyAlignment="1">
      <alignment horizontal="left" vertical="top" wrapText="1"/>
    </xf>
    <xf numFmtId="0" fontId="0" fillId="8" borderId="58" xfId="0" applyFill="1" applyBorder="1" applyAlignment="1">
      <alignment horizontal="left" vertical="center"/>
    </xf>
    <xf numFmtId="0" fontId="0" fillId="8" borderId="60" xfId="0" applyFill="1" applyBorder="1" applyAlignment="1">
      <alignment horizontal="left" vertical="center"/>
    </xf>
    <xf numFmtId="177" fontId="0" fillId="8" borderId="58" xfId="0" applyNumberFormat="1" applyFill="1" applyBorder="1" applyAlignment="1">
      <alignment vertical="center"/>
    </xf>
    <xf numFmtId="177" fontId="0" fillId="8" borderId="60" xfId="0" applyNumberFormat="1" applyFill="1" applyBorder="1" applyAlignment="1">
      <alignment vertical="center"/>
    </xf>
    <xf numFmtId="0" fontId="0" fillId="8" borderId="58" xfId="0" quotePrefix="1" applyNumberFormat="1" applyFill="1" applyBorder="1" applyAlignment="1">
      <alignment horizontal="center" vertical="center"/>
    </xf>
    <xf numFmtId="0" fontId="17" fillId="11" borderId="114" xfId="0" applyFont="1" applyFill="1" applyBorder="1" applyAlignment="1">
      <alignment horizontal="center" vertical="top" wrapText="1"/>
    </xf>
    <xf numFmtId="0" fontId="17" fillId="11" borderId="115" xfId="0" applyFont="1" applyFill="1" applyBorder="1" applyAlignment="1">
      <alignment horizontal="center" vertical="top" wrapText="1"/>
    </xf>
    <xf numFmtId="177" fontId="0" fillId="3" borderId="112" xfId="0" applyNumberFormat="1" applyFill="1" applyBorder="1">
      <alignment vertical="center"/>
    </xf>
    <xf numFmtId="177" fontId="0" fillId="3" borderId="113" xfId="0" applyNumberFormat="1" applyFill="1" applyBorder="1">
      <alignment vertical="center"/>
    </xf>
    <xf numFmtId="0" fontId="0" fillId="3" borderId="112" xfId="0" applyFill="1" applyBorder="1">
      <alignment vertical="center"/>
    </xf>
    <xf numFmtId="0" fontId="0" fillId="3" borderId="113" xfId="0" applyFill="1" applyBorder="1">
      <alignment vertical="center"/>
    </xf>
    <xf numFmtId="0" fontId="4" fillId="3" borderId="113" xfId="0" applyFont="1" applyFill="1" applyBorder="1" applyAlignment="1">
      <alignment vertical="center"/>
    </xf>
    <xf numFmtId="0" fontId="4" fillId="0" borderId="116" xfId="0" applyFont="1" applyBorder="1">
      <alignment vertical="center"/>
    </xf>
    <xf numFmtId="0" fontId="4" fillId="0" borderId="121" xfId="0" applyFont="1" applyBorder="1" applyAlignment="1">
      <alignment horizontal="righ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top"/>
    </xf>
    <xf numFmtId="0" fontId="4" fillId="0" borderId="34" xfId="0" applyFont="1" applyBorder="1" applyAlignment="1" applyProtection="1">
      <alignment vertical="top"/>
    </xf>
    <xf numFmtId="0" fontId="4" fillId="0" borderId="0"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34" xfId="0" applyFont="1" applyBorder="1" applyAlignment="1" applyProtection="1">
      <alignment vertical="center"/>
    </xf>
    <xf numFmtId="0" fontId="8" fillId="0" borderId="0" xfId="0" applyFont="1" applyBorder="1" applyAlignment="1">
      <alignment horizontal="left" vertical="top" wrapText="1"/>
    </xf>
    <xf numFmtId="0" fontId="4" fillId="0" borderId="0" xfId="0" applyFont="1" applyProtection="1">
      <alignment vertical="center"/>
    </xf>
    <xf numFmtId="0" fontId="4" fillId="0" borderId="25" xfId="0" applyFont="1" applyBorder="1" applyAlignment="1" applyProtection="1">
      <alignment horizontal="right" vertical="top"/>
    </xf>
    <xf numFmtId="0" fontId="4" fillId="0" borderId="26" xfId="0" applyFont="1" applyBorder="1" applyAlignment="1" applyProtection="1">
      <alignment vertical="top"/>
    </xf>
    <xf numFmtId="0" fontId="4" fillId="0" borderId="106" xfId="0" applyFont="1" applyBorder="1" applyAlignment="1" applyProtection="1">
      <alignment vertical="top"/>
    </xf>
    <xf numFmtId="0" fontId="4" fillId="0" borderId="19" xfId="0" applyFont="1" applyBorder="1" applyAlignment="1" applyProtection="1">
      <alignment vertical="top"/>
    </xf>
    <xf numFmtId="0" fontId="4" fillId="0" borderId="19" xfId="0" applyFont="1" applyBorder="1" applyProtection="1">
      <alignment vertical="center"/>
    </xf>
    <xf numFmtId="0" fontId="8" fillId="0" borderId="0" xfId="0" applyFont="1" applyBorder="1" applyProtection="1">
      <alignment vertical="center"/>
    </xf>
    <xf numFmtId="0" fontId="4" fillId="0" borderId="34" xfId="0" applyFont="1" applyBorder="1" applyProtection="1">
      <alignment vertical="center"/>
    </xf>
    <xf numFmtId="0" fontId="8" fillId="0" borderId="0" xfId="0" applyFont="1" applyProtection="1">
      <alignment vertical="center"/>
    </xf>
    <xf numFmtId="0" fontId="4" fillId="0" borderId="0" xfId="0" applyFont="1" applyAlignment="1" applyProtection="1">
      <alignment horizontal="right" vertical="center"/>
    </xf>
    <xf numFmtId="0" fontId="4" fillId="0" borderId="35" xfId="0" applyFont="1" applyBorder="1" applyAlignment="1" applyProtection="1">
      <alignment vertical="top"/>
    </xf>
    <xf numFmtId="0" fontId="4" fillId="0" borderId="19" xfId="0" applyFont="1" applyBorder="1" applyAlignment="1" applyProtection="1">
      <alignment horizontal="right" vertical="top"/>
    </xf>
    <xf numFmtId="0" fontId="4" fillId="0" borderId="24" xfId="0" applyFont="1" applyBorder="1" applyProtection="1">
      <alignment vertical="center"/>
    </xf>
    <xf numFmtId="0" fontId="4" fillId="0" borderId="33" xfId="0" applyFont="1" applyBorder="1" applyProtection="1">
      <alignment vertical="center"/>
    </xf>
    <xf numFmtId="0" fontId="4" fillId="0" borderId="85" xfId="0" applyFont="1" applyBorder="1" applyProtection="1">
      <alignment vertical="center"/>
    </xf>
    <xf numFmtId="0" fontId="23" fillId="0" borderId="0" xfId="0" applyFont="1" applyProtection="1">
      <alignment vertical="center"/>
    </xf>
    <xf numFmtId="0" fontId="4" fillId="0" borderId="25" xfId="0" applyFont="1" applyBorder="1" applyAlignment="1" applyProtection="1">
      <alignment horizontal="center" vertical="center"/>
    </xf>
    <xf numFmtId="0" fontId="4" fillId="0" borderId="19" xfId="0" applyFont="1" applyBorder="1" applyAlignment="1" applyProtection="1">
      <alignment horizontal="right" vertical="center"/>
    </xf>
    <xf numFmtId="0" fontId="8" fillId="0" borderId="24" xfId="0" applyFont="1" applyBorder="1" applyAlignment="1" applyProtection="1">
      <alignment vertical="top"/>
    </xf>
    <xf numFmtId="0" fontId="4" fillId="0" borderId="0" xfId="0" applyFont="1" applyAlignment="1" applyProtection="1">
      <alignment vertical="center"/>
    </xf>
    <xf numFmtId="177" fontId="7" fillId="0" borderId="0" xfId="0" applyNumberFormat="1" applyFont="1" applyBorder="1" applyAlignment="1" applyProtection="1">
      <alignment vertical="center"/>
    </xf>
    <xf numFmtId="0" fontId="4" fillId="0" borderId="1" xfId="0" applyFont="1" applyBorder="1" applyAlignment="1" applyProtection="1">
      <alignment vertical="center"/>
    </xf>
    <xf numFmtId="0" fontId="4" fillId="0" borderId="1" xfId="0" applyFont="1" applyBorder="1" applyProtection="1">
      <alignment vertical="center"/>
    </xf>
    <xf numFmtId="0" fontId="4" fillId="0" borderId="1" xfId="0" applyFont="1" applyBorder="1" applyAlignment="1" applyProtection="1">
      <alignment vertical="center" shrinkToFit="1"/>
    </xf>
    <xf numFmtId="0" fontId="23" fillId="0" borderId="1" xfId="0" applyFont="1" applyBorder="1" applyAlignment="1" applyProtection="1">
      <alignment vertical="center" shrinkToFit="1"/>
    </xf>
    <xf numFmtId="0" fontId="4" fillId="0" borderId="124" xfId="0" applyFont="1" applyBorder="1" applyAlignment="1" applyProtection="1">
      <alignment vertical="center" shrinkToFit="1"/>
    </xf>
    <xf numFmtId="0" fontId="4" fillId="0" borderId="34" xfId="0" applyFont="1" applyBorder="1" applyAlignment="1" applyProtection="1">
      <alignment vertical="top" wrapText="1"/>
    </xf>
    <xf numFmtId="0" fontId="4" fillId="0" borderId="24" xfId="0" applyFont="1" applyBorder="1" applyAlignment="1" applyProtection="1">
      <alignment vertical="top"/>
    </xf>
    <xf numFmtId="177" fontId="4" fillId="0" borderId="85" xfId="0" applyNumberFormat="1" applyFont="1" applyBorder="1" applyProtection="1">
      <alignment vertical="center"/>
    </xf>
    <xf numFmtId="0" fontId="4" fillId="0" borderId="129" xfId="0" applyFont="1" applyBorder="1" applyProtection="1">
      <alignment vertical="center"/>
    </xf>
    <xf numFmtId="38" fontId="4" fillId="0" borderId="1" xfId="1" applyFont="1" applyBorder="1" applyAlignment="1" applyProtection="1">
      <alignment vertical="center"/>
    </xf>
    <xf numFmtId="0" fontId="4" fillId="0" borderId="91" xfId="0" applyFont="1" applyBorder="1" applyProtection="1">
      <alignment vertical="center"/>
    </xf>
    <xf numFmtId="38" fontId="4" fillId="0" borderId="91" xfId="1" applyFont="1" applyBorder="1" applyAlignment="1" applyProtection="1">
      <alignment vertical="center"/>
    </xf>
    <xf numFmtId="38" fontId="4" fillId="0" borderId="0" xfId="1" applyFont="1" applyBorder="1" applyAlignment="1" applyProtection="1">
      <alignment vertical="center"/>
    </xf>
    <xf numFmtId="49" fontId="4" fillId="0" borderId="0" xfId="0" applyNumberFormat="1" applyFont="1" applyBorder="1" applyProtection="1">
      <alignment vertical="center"/>
    </xf>
    <xf numFmtId="0" fontId="4" fillId="0" borderId="135" xfId="0" applyFont="1" applyBorder="1" applyProtection="1">
      <alignment vertical="center"/>
    </xf>
    <xf numFmtId="38" fontId="4" fillId="0" borderId="33" xfId="1" applyFont="1" applyBorder="1" applyAlignment="1" applyProtection="1">
      <alignment vertical="center"/>
    </xf>
    <xf numFmtId="49" fontId="4" fillId="0" borderId="33" xfId="0" applyNumberFormat="1" applyFont="1" applyBorder="1" applyProtection="1">
      <alignment vertical="center"/>
    </xf>
    <xf numFmtId="0" fontId="4" fillId="0" borderId="25" xfId="0" applyFont="1" applyFill="1" applyBorder="1" applyAlignment="1" applyProtection="1">
      <alignment horizontal="right" vertical="center"/>
    </xf>
    <xf numFmtId="0" fontId="4" fillId="0" borderId="21" xfId="0" applyFont="1" applyFill="1" applyBorder="1" applyAlignment="1" applyProtection="1">
      <alignment horizontal="right" vertical="center"/>
    </xf>
    <xf numFmtId="0" fontId="4" fillId="0" borderId="30" xfId="0" applyFont="1" applyFill="1" applyBorder="1" applyAlignment="1" applyProtection="1">
      <alignment horizontal="center" vertical="center"/>
    </xf>
    <xf numFmtId="0" fontId="4" fillId="0" borderId="30" xfId="0" applyFont="1" applyFill="1" applyBorder="1" applyAlignment="1" applyProtection="1">
      <alignment vertical="center"/>
    </xf>
    <xf numFmtId="0" fontId="4" fillId="0" borderId="31" xfId="0" applyFont="1" applyFill="1" applyBorder="1" applyAlignment="1" applyProtection="1">
      <alignment vertical="center"/>
    </xf>
    <xf numFmtId="0" fontId="8" fillId="0" borderId="0" xfId="0" applyFont="1" applyAlignment="1" applyProtection="1">
      <alignment vertical="top"/>
    </xf>
    <xf numFmtId="0" fontId="8" fillId="0" borderId="0" xfId="0" applyFont="1" applyAlignment="1" applyProtection="1">
      <alignment horizontal="right" vertical="top"/>
    </xf>
    <xf numFmtId="0" fontId="8" fillId="0" borderId="0" xfId="0" applyFont="1" applyBorder="1" applyAlignment="1" applyProtection="1">
      <alignment vertical="top" wrapText="1"/>
    </xf>
    <xf numFmtId="0" fontId="8" fillId="0" borderId="0" xfId="0" applyFont="1" applyBorder="1" applyAlignment="1" applyProtection="1">
      <alignment horizontal="left" vertical="top" wrapText="1"/>
    </xf>
    <xf numFmtId="178" fontId="4" fillId="0" borderId="145" xfId="0" applyNumberFormat="1" applyFont="1" applyBorder="1" applyAlignment="1">
      <alignment horizontal="center" vertical="center"/>
    </xf>
    <xf numFmtId="178" fontId="4" fillId="0" borderId="0" xfId="0" applyNumberFormat="1" applyFont="1" applyAlignment="1">
      <alignment horizontal="center" vertical="center"/>
    </xf>
    <xf numFmtId="0" fontId="4" fillId="0" borderId="0" xfId="0" applyNumberFormat="1" applyFont="1" applyFill="1" applyBorder="1" applyAlignment="1">
      <alignment horizontal="center" vertical="center"/>
    </xf>
    <xf numFmtId="0" fontId="4" fillId="0" borderId="0" xfId="0" applyFont="1" applyFill="1" applyBorder="1">
      <alignment vertical="center"/>
    </xf>
    <xf numFmtId="176" fontId="4" fillId="0" borderId="0" xfId="0" applyNumberFormat="1" applyFont="1" applyFill="1" applyBorder="1" applyAlignment="1" applyProtection="1">
      <alignment horizontal="right" vertical="center"/>
      <protection locked="0"/>
    </xf>
    <xf numFmtId="176" fontId="9" fillId="0" borderId="0"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right" vertical="center"/>
      <protection locked="0"/>
    </xf>
    <xf numFmtId="0" fontId="4" fillId="12" borderId="0" xfId="0" applyFont="1" applyFill="1" applyBorder="1" applyAlignment="1">
      <alignment horizontal="center" vertical="center"/>
    </xf>
    <xf numFmtId="0" fontId="4" fillId="12" borderId="0" xfId="0" applyFont="1" applyFill="1" applyBorder="1" applyAlignment="1">
      <alignment horizontal="right" vertical="center"/>
    </xf>
    <xf numFmtId="0" fontId="4" fillId="12" borderId="0" xfId="0" quotePrefix="1" applyFont="1" applyFill="1" applyBorder="1" applyAlignment="1">
      <alignment horizontal="center" vertical="center"/>
    </xf>
    <xf numFmtId="0" fontId="12" fillId="12" borderId="0" xfId="0" applyFont="1" applyFill="1" applyAlignment="1">
      <alignment horizontal="left" vertical="center"/>
    </xf>
    <xf numFmtId="0" fontId="4" fillId="0" borderId="0" xfId="0" applyFont="1" applyFill="1" applyAlignment="1" applyProtection="1">
      <alignment horizontal="center" vertical="center" wrapText="1"/>
    </xf>
    <xf numFmtId="0" fontId="4" fillId="0" borderId="0" xfId="0" applyFont="1" applyFill="1" applyBorder="1" applyAlignment="1" applyProtection="1">
      <alignment vertical="center" wrapText="1"/>
    </xf>
    <xf numFmtId="0" fontId="28" fillId="0" borderId="0" xfId="0" applyFont="1">
      <alignment vertical="center"/>
    </xf>
    <xf numFmtId="0" fontId="5" fillId="9" borderId="0" xfId="0" applyFont="1" applyFill="1" applyBorder="1" applyAlignment="1" applyProtection="1">
      <alignment vertical="center"/>
    </xf>
    <xf numFmtId="0" fontId="8" fillId="0" borderId="0" xfId="0" applyFont="1">
      <alignment vertical="center"/>
    </xf>
    <xf numFmtId="0" fontId="22" fillId="0" borderId="157" xfId="0" applyFont="1" applyFill="1" applyBorder="1">
      <alignment vertical="center"/>
    </xf>
    <xf numFmtId="0" fontId="22" fillId="0" borderId="158" xfId="0" applyFont="1" applyFill="1" applyBorder="1">
      <alignment vertical="center"/>
    </xf>
    <xf numFmtId="0" fontId="29" fillId="0" borderId="0" xfId="0" applyFont="1" applyProtection="1">
      <alignment vertical="center"/>
    </xf>
    <xf numFmtId="49" fontId="14" fillId="0" borderId="0" xfId="0" applyNumberFormat="1" applyFont="1" applyBorder="1" applyAlignment="1" applyProtection="1">
      <alignment vertical="center"/>
    </xf>
    <xf numFmtId="0" fontId="14" fillId="0" borderId="0" xfId="0" applyFont="1" applyBorder="1" applyAlignment="1" applyProtection="1">
      <alignment vertical="center"/>
    </xf>
    <xf numFmtId="49" fontId="14" fillId="0" borderId="0" xfId="0" applyNumberFormat="1" applyFont="1" applyProtection="1">
      <alignment vertical="center"/>
    </xf>
    <xf numFmtId="0" fontId="29" fillId="0" borderId="0" xfId="0" applyFont="1" applyBorder="1" applyAlignment="1" applyProtection="1">
      <alignment vertical="center"/>
    </xf>
    <xf numFmtId="0" fontId="4" fillId="0" borderId="165" xfId="0" applyFont="1" applyBorder="1" applyAlignment="1" applyProtection="1">
      <alignment horizontal="center" vertical="center"/>
    </xf>
    <xf numFmtId="0" fontId="4" fillId="0" borderId="166" xfId="0" applyFont="1" applyBorder="1" applyAlignment="1" applyProtection="1">
      <alignment horizontal="center" vertical="center"/>
    </xf>
    <xf numFmtId="38" fontId="22" fillId="7" borderId="2" xfId="1" applyFont="1" applyFill="1" applyBorder="1" applyAlignment="1" applyProtection="1">
      <alignment vertical="center"/>
      <protection locked="0"/>
    </xf>
    <xf numFmtId="38" fontId="22" fillId="7" borderId="118" xfId="1" applyFont="1" applyFill="1" applyBorder="1" applyAlignment="1" applyProtection="1">
      <alignment vertical="center"/>
      <protection locked="0"/>
    </xf>
    <xf numFmtId="38" fontId="22" fillId="0" borderId="166" xfId="1" applyFont="1" applyBorder="1" applyAlignment="1" applyProtection="1">
      <alignment vertical="center"/>
    </xf>
    <xf numFmtId="0" fontId="4" fillId="0" borderId="162" xfId="0" applyFont="1" applyBorder="1" applyAlignment="1" applyProtection="1">
      <alignment horizontal="center" vertical="center" shrinkToFit="1"/>
    </xf>
    <xf numFmtId="0" fontId="4" fillId="0" borderId="147" xfId="0" applyFont="1" applyBorder="1" applyAlignment="1" applyProtection="1">
      <alignment horizontal="center" vertical="center" shrinkToFit="1"/>
    </xf>
    <xf numFmtId="0" fontId="4" fillId="0" borderId="161" xfId="0" applyFont="1" applyBorder="1" applyAlignment="1" applyProtection="1">
      <alignment horizontal="center" vertical="center" shrinkToFit="1"/>
    </xf>
    <xf numFmtId="38" fontId="22" fillId="7" borderId="132" xfId="1" applyFont="1" applyFill="1" applyBorder="1" applyAlignment="1" applyProtection="1">
      <alignment horizontal="right" vertical="center"/>
      <protection locked="0"/>
    </xf>
    <xf numFmtId="0" fontId="4" fillId="8" borderId="146" xfId="0" applyFont="1" applyFill="1" applyBorder="1" applyAlignment="1" applyProtection="1">
      <alignment horizontal="center" vertical="center" wrapText="1"/>
    </xf>
    <xf numFmtId="0" fontId="4" fillId="8" borderId="147" xfId="0" applyFont="1" applyFill="1" applyBorder="1" applyAlignment="1" applyProtection="1">
      <alignment horizontal="center" vertical="center" wrapText="1"/>
    </xf>
    <xf numFmtId="0" fontId="4" fillId="8" borderId="148" xfId="0" applyFont="1" applyFill="1" applyBorder="1" applyAlignment="1" applyProtection="1">
      <alignment horizontal="center" vertical="center" wrapText="1"/>
    </xf>
    <xf numFmtId="38" fontId="22" fillId="0" borderId="2" xfId="1" applyFont="1" applyBorder="1" applyAlignment="1" applyProtection="1">
      <alignment horizontal="right" vertical="center"/>
    </xf>
    <xf numFmtId="38" fontId="22" fillId="0" borderId="17" xfId="1" applyFont="1" applyBorder="1" applyAlignment="1" applyProtection="1">
      <alignment horizontal="right" vertical="center"/>
    </xf>
    <xf numFmtId="38" fontId="22" fillId="0" borderId="118" xfId="1" applyFont="1" applyBorder="1" applyAlignment="1" applyProtection="1">
      <alignment horizontal="right" vertical="center"/>
    </xf>
    <xf numFmtId="38" fontId="22" fillId="0" borderId="164" xfId="1" applyFont="1" applyBorder="1" applyAlignment="1" applyProtection="1">
      <alignment horizontal="right" vertical="center"/>
    </xf>
    <xf numFmtId="0" fontId="4" fillId="0" borderId="134" xfId="0" applyFont="1" applyBorder="1" applyProtection="1">
      <alignment vertical="center"/>
    </xf>
    <xf numFmtId="0" fontId="4" fillId="0" borderId="23" xfId="0" applyFont="1" applyBorder="1" applyProtection="1">
      <alignment vertical="center"/>
    </xf>
    <xf numFmtId="38" fontId="22" fillId="0" borderId="23" xfId="1" applyFont="1" applyBorder="1" applyAlignment="1" applyProtection="1">
      <alignment vertical="center"/>
    </xf>
    <xf numFmtId="49" fontId="4" fillId="0" borderId="33" xfId="0" applyNumberFormat="1" applyFont="1" applyBorder="1" applyAlignment="1" applyProtection="1">
      <alignment horizontal="center" vertical="center"/>
    </xf>
    <xf numFmtId="38" fontId="22" fillId="0" borderId="134" xfId="1" applyFont="1" applyBorder="1" applyAlignment="1" applyProtection="1">
      <alignment vertical="center"/>
    </xf>
    <xf numFmtId="38" fontId="22" fillId="7" borderId="23" xfId="1" applyFont="1" applyFill="1" applyBorder="1" applyAlignment="1" applyProtection="1">
      <alignment vertical="center"/>
      <protection locked="0"/>
    </xf>
    <xf numFmtId="38" fontId="22" fillId="7" borderId="160" xfId="1" applyFont="1" applyFill="1" applyBorder="1" applyAlignment="1" applyProtection="1">
      <alignment vertical="center"/>
      <protection locked="0"/>
    </xf>
    <xf numFmtId="0" fontId="4" fillId="0" borderId="26" xfId="0" applyFont="1" applyBorder="1" applyProtection="1">
      <alignment vertical="center"/>
    </xf>
    <xf numFmtId="0" fontId="4" fillId="0" borderId="106" xfId="0" applyFont="1" applyBorder="1" applyProtection="1">
      <alignment vertical="center"/>
    </xf>
    <xf numFmtId="0" fontId="4" fillId="0" borderId="26" xfId="0" applyFont="1" applyBorder="1" applyAlignment="1" applyProtection="1">
      <alignment horizontal="center" vertical="center"/>
    </xf>
    <xf numFmtId="0" fontId="4" fillId="0" borderId="106" xfId="0" applyFont="1" applyBorder="1" applyAlignment="1" applyProtection="1">
      <alignment horizontal="center" vertical="center"/>
    </xf>
    <xf numFmtId="38" fontId="22" fillId="0" borderId="132" xfId="1" applyFont="1" applyBorder="1" applyAlignment="1" applyProtection="1">
      <alignment vertical="center"/>
    </xf>
    <xf numFmtId="0" fontId="4" fillId="0" borderId="88" xfId="0" applyFont="1" applyBorder="1" applyProtection="1">
      <alignment vertical="center"/>
    </xf>
    <xf numFmtId="0" fontId="4" fillId="0" borderId="2" xfId="0" applyFont="1" applyBorder="1" applyProtection="1">
      <alignment vertical="center"/>
    </xf>
    <xf numFmtId="38" fontId="22" fillId="0" borderId="2" xfId="1" applyFont="1" applyBorder="1" applyAlignment="1" applyProtection="1">
      <alignment vertical="center"/>
    </xf>
    <xf numFmtId="0" fontId="4" fillId="0" borderId="0" xfId="0" applyFont="1" applyBorder="1" applyAlignment="1" applyProtection="1">
      <alignment horizontal="center" vertical="center"/>
    </xf>
    <xf numFmtId="38" fontId="4" fillId="0" borderId="131" xfId="1" applyFont="1" applyBorder="1" applyAlignment="1" applyProtection="1">
      <alignment horizontal="center" vertical="center"/>
    </xf>
    <xf numFmtId="38" fontId="4" fillId="0" borderId="132" xfId="1" applyFont="1" applyBorder="1" applyAlignment="1" applyProtection="1">
      <alignment horizontal="center" vertical="center"/>
    </xf>
    <xf numFmtId="38" fontId="4" fillId="0" borderId="159" xfId="1" applyFont="1" applyBorder="1" applyAlignment="1" applyProtection="1">
      <alignment horizontal="center" vertical="center"/>
    </xf>
    <xf numFmtId="0" fontId="5" fillId="9" borderId="0" xfId="0" applyFont="1" applyFill="1" applyBorder="1" applyAlignment="1" applyProtection="1">
      <alignment horizontal="center" vertical="center"/>
    </xf>
    <xf numFmtId="0" fontId="14" fillId="0" borderId="153" xfId="0" applyFont="1" applyBorder="1" applyAlignment="1">
      <alignment horizontal="left" vertical="top" wrapText="1"/>
    </xf>
    <xf numFmtId="0" fontId="14" fillId="0" borderId="137" xfId="0" applyFont="1" applyBorder="1" applyAlignment="1">
      <alignment horizontal="left" vertical="top" wrapText="1"/>
    </xf>
    <xf numFmtId="0" fontId="14" fillId="0" borderId="138" xfId="0" applyFont="1" applyBorder="1" applyAlignment="1">
      <alignment horizontal="left" vertical="top" wrapText="1"/>
    </xf>
    <xf numFmtId="0" fontId="14" fillId="0" borderId="125" xfId="0" applyFont="1" applyBorder="1" applyAlignment="1">
      <alignment horizontal="left" vertical="top" wrapText="1"/>
    </xf>
    <xf numFmtId="0" fontId="14" fillId="0" borderId="126" xfId="0" applyFont="1" applyBorder="1" applyAlignment="1">
      <alignment horizontal="left" vertical="top" wrapText="1"/>
    </xf>
    <xf numFmtId="0" fontId="14" fillId="0" borderId="140" xfId="0" applyFont="1" applyBorder="1" applyAlignment="1">
      <alignment horizontal="left" vertical="top" wrapText="1"/>
    </xf>
    <xf numFmtId="0" fontId="14" fillId="0" borderId="122" xfId="0" applyFont="1" applyBorder="1" applyAlignment="1">
      <alignment horizontal="left" vertical="top" wrapText="1"/>
    </xf>
    <xf numFmtId="0" fontId="14" fillId="0" borderId="1" xfId="0" applyFont="1" applyBorder="1" applyAlignment="1">
      <alignment horizontal="left" vertical="top" wrapText="1"/>
    </xf>
    <xf numFmtId="0" fontId="14" fillId="0" borderId="154" xfId="0" applyFont="1" applyBorder="1" applyAlignment="1">
      <alignment horizontal="left" vertical="top" wrapText="1"/>
    </xf>
    <xf numFmtId="0" fontId="14" fillId="0" borderId="151" xfId="0" applyFont="1" applyBorder="1" applyAlignment="1">
      <alignment horizontal="center" vertical="top" wrapText="1"/>
    </xf>
    <xf numFmtId="0" fontId="14" fillId="0" borderId="152" xfId="0" applyFont="1" applyBorder="1" applyAlignment="1">
      <alignment horizontal="center" vertical="top" wrapText="1"/>
    </xf>
    <xf numFmtId="0" fontId="14" fillId="0" borderId="155" xfId="0" applyFont="1" applyBorder="1" applyAlignment="1">
      <alignment horizontal="center" vertical="top" wrapText="1"/>
    </xf>
    <xf numFmtId="0" fontId="4" fillId="0" borderId="0" xfId="0" applyFont="1" applyBorder="1" applyAlignment="1" applyProtection="1">
      <alignment horizontal="left" vertical="center"/>
    </xf>
    <xf numFmtId="0" fontId="4" fillId="0" borderId="156" xfId="0" applyFont="1" applyBorder="1" applyAlignment="1" applyProtection="1">
      <alignment horizontal="left" vertical="center"/>
    </xf>
    <xf numFmtId="38" fontId="25" fillId="7" borderId="146" xfId="1" applyFont="1" applyFill="1" applyBorder="1" applyAlignment="1" applyProtection="1">
      <alignment vertical="center" shrinkToFit="1"/>
      <protection locked="0"/>
    </xf>
    <xf numFmtId="38" fontId="25" fillId="7" borderId="147" xfId="1" applyFont="1" applyFill="1" applyBorder="1" applyAlignment="1" applyProtection="1">
      <alignment vertical="center" shrinkToFit="1"/>
      <protection locked="0"/>
    </xf>
    <xf numFmtId="38" fontId="25" fillId="7" borderId="148" xfId="1" applyFont="1" applyFill="1" applyBorder="1" applyAlignment="1" applyProtection="1">
      <alignment vertical="center" shrinkToFit="1"/>
      <protection locked="0"/>
    </xf>
    <xf numFmtId="0" fontId="4" fillId="4" borderId="0" xfId="0" applyFont="1" applyFill="1" applyBorder="1" applyAlignment="1">
      <alignment horizontal="center" vertical="center"/>
    </xf>
    <xf numFmtId="0" fontId="4" fillId="4" borderId="0" xfId="0" applyFont="1" applyFill="1" applyBorder="1" applyAlignment="1">
      <alignment horizontal="right" vertical="center"/>
    </xf>
    <xf numFmtId="0" fontId="4" fillId="4" borderId="0" xfId="0" quotePrefix="1" applyFont="1" applyFill="1" applyBorder="1" applyAlignment="1">
      <alignment horizontal="center" vertical="center"/>
    </xf>
    <xf numFmtId="0" fontId="12" fillId="5" borderId="0" xfId="0" applyFont="1" applyFill="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7" borderId="2" xfId="0" applyFont="1" applyFill="1" applyBorder="1" applyAlignment="1" applyProtection="1">
      <alignment horizontal="left" vertical="center" wrapText="1"/>
      <protection locked="0"/>
    </xf>
    <xf numFmtId="0" fontId="4" fillId="7" borderId="17" xfId="0" applyFont="1" applyFill="1" applyBorder="1" applyAlignment="1" applyProtection="1">
      <alignment horizontal="left" vertical="center" wrapText="1"/>
      <protection locked="0"/>
    </xf>
    <xf numFmtId="0" fontId="4" fillId="7" borderId="76" xfId="0" applyFont="1" applyFill="1" applyBorder="1" applyAlignment="1" applyProtection="1">
      <alignment vertical="center"/>
      <protection locked="0"/>
    </xf>
    <xf numFmtId="0" fontId="4" fillId="7" borderId="77" xfId="0" applyFont="1" applyFill="1" applyBorder="1" applyAlignment="1" applyProtection="1">
      <alignment vertical="center"/>
      <protection locked="0"/>
    </xf>
    <xf numFmtId="0" fontId="4" fillId="7" borderId="74" xfId="0" applyFont="1" applyFill="1" applyBorder="1" applyAlignment="1" applyProtection="1">
      <alignment vertical="center"/>
      <protection locked="0"/>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xf>
    <xf numFmtId="0" fontId="4" fillId="0" borderId="18" xfId="0" applyFont="1" applyFill="1" applyBorder="1" applyAlignment="1">
      <alignment horizontal="center" vertical="center"/>
    </xf>
    <xf numFmtId="0" fontId="4" fillId="7" borderId="169" xfId="0" applyFont="1" applyFill="1" applyBorder="1" applyAlignment="1" applyProtection="1">
      <alignment horizontal="left" vertical="center" wrapText="1"/>
      <protection locked="0"/>
    </xf>
    <xf numFmtId="0" fontId="4" fillId="7" borderId="171" xfId="0" applyFont="1" applyFill="1" applyBorder="1" applyAlignment="1" applyProtection="1">
      <alignment horizontal="left" vertical="center" wrapText="1"/>
      <protection locked="0"/>
    </xf>
    <xf numFmtId="0" fontId="4" fillId="0" borderId="0" xfId="0" applyFont="1" applyAlignment="1">
      <alignment horizontal="left" vertical="top" wrapText="1"/>
    </xf>
    <xf numFmtId="0" fontId="4" fillId="0" borderId="117" xfId="0" applyFont="1" applyBorder="1" applyAlignment="1">
      <alignment horizontal="left" vertical="center"/>
    </xf>
    <xf numFmtId="0" fontId="0" fillId="0" borderId="118" xfId="0" applyBorder="1" applyAlignment="1">
      <alignment horizontal="left" vertical="center"/>
    </xf>
    <xf numFmtId="0" fontId="4" fillId="7" borderId="146" xfId="0" applyFont="1" applyFill="1" applyBorder="1" applyAlignment="1" applyProtection="1">
      <alignment horizontal="center" vertical="center"/>
      <protection locked="0"/>
    </xf>
    <xf numFmtId="0" fontId="4" fillId="7" borderId="147" xfId="0" applyFont="1" applyFill="1" applyBorder="1" applyAlignment="1" applyProtection="1">
      <alignment horizontal="center" vertical="center"/>
      <protection locked="0"/>
    </xf>
    <xf numFmtId="0" fontId="4" fillId="7" borderId="148" xfId="0" applyFont="1" applyFill="1" applyBorder="1" applyAlignment="1" applyProtection="1">
      <alignment horizontal="center" vertical="center"/>
      <protection locked="0"/>
    </xf>
    <xf numFmtId="49" fontId="26" fillId="0" borderId="0" xfId="0" applyNumberFormat="1" applyFont="1" applyBorder="1" applyAlignment="1" applyProtection="1">
      <alignment horizontal="right" vertical="center" wrapText="1"/>
    </xf>
    <xf numFmtId="0" fontId="22" fillId="8" borderId="2" xfId="0" applyFont="1" applyFill="1" applyBorder="1" applyProtection="1">
      <alignment vertical="center"/>
    </xf>
    <xf numFmtId="0" fontId="4" fillId="7" borderId="119" xfId="0" applyFont="1" applyFill="1" applyBorder="1" applyAlignment="1" applyProtection="1">
      <alignment horizontal="left" vertical="center"/>
      <protection locked="0"/>
    </xf>
    <xf numFmtId="0" fontId="4" fillId="7" borderId="120" xfId="0" applyFont="1" applyFill="1" applyBorder="1" applyAlignment="1" applyProtection="1">
      <alignment horizontal="left" vertical="center"/>
      <protection locked="0"/>
    </xf>
    <xf numFmtId="0" fontId="4" fillId="7" borderId="141"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29" fillId="0" borderId="0" xfId="0" applyFont="1" applyAlignment="1" applyProtection="1">
      <alignment horizontal="left" vertical="center"/>
    </xf>
    <xf numFmtId="0" fontId="29" fillId="0" borderId="53" xfId="0" applyFont="1" applyBorder="1" applyAlignment="1" applyProtection="1">
      <alignment horizontal="left" vertical="center"/>
    </xf>
    <xf numFmtId="0" fontId="4" fillId="8" borderId="2" xfId="0" applyFont="1" applyFill="1" applyBorder="1" applyAlignment="1" applyProtection="1">
      <alignment horizontal="center" vertical="center" wrapText="1"/>
    </xf>
    <xf numFmtId="0" fontId="4" fillId="0" borderId="122" xfId="0" applyFont="1" applyBorder="1" applyAlignment="1">
      <alignment horizontal="left" vertical="top" wrapText="1"/>
    </xf>
    <xf numFmtId="0" fontId="4" fillId="0" borderId="1" xfId="0" applyFont="1" applyBorder="1" applyAlignment="1">
      <alignment horizontal="left" vertical="top" wrapText="1"/>
    </xf>
    <xf numFmtId="0" fontId="4" fillId="0" borderId="123" xfId="0" applyFont="1" applyBorder="1" applyAlignment="1">
      <alignment horizontal="left" vertical="top" wrapText="1"/>
    </xf>
    <xf numFmtId="0" fontId="4" fillId="0" borderId="86" xfId="0" applyFont="1" applyBorder="1" applyAlignment="1">
      <alignment horizontal="left" vertical="top" wrapText="1"/>
    </xf>
    <xf numFmtId="0" fontId="4" fillId="0" borderId="0" xfId="0" applyFont="1" applyBorder="1" applyAlignment="1">
      <alignment horizontal="left" vertical="top" wrapText="1"/>
    </xf>
    <xf numFmtId="0" fontId="4" fillId="0" borderId="53" xfId="0" applyFont="1" applyBorder="1" applyAlignment="1">
      <alignment horizontal="left" vertical="top" wrapText="1"/>
    </xf>
    <xf numFmtId="0" fontId="4" fillId="0" borderId="125" xfId="0" applyFont="1" applyBorder="1" applyAlignment="1">
      <alignment horizontal="left" vertical="top" wrapText="1"/>
    </xf>
    <xf numFmtId="0" fontId="4" fillId="0" borderId="126" xfId="0" applyFont="1" applyBorder="1" applyAlignment="1">
      <alignment horizontal="left" vertical="top" wrapText="1"/>
    </xf>
    <xf numFmtId="0" fontId="4" fillId="0" borderId="127" xfId="0" applyFont="1" applyBorder="1" applyAlignment="1">
      <alignment horizontal="left" vertical="top" wrapText="1"/>
    </xf>
    <xf numFmtId="0" fontId="4" fillId="0" borderId="87" xfId="0" applyFont="1" applyBorder="1" applyAlignment="1">
      <alignment horizontal="left" vertical="top" wrapText="1"/>
    </xf>
    <xf numFmtId="0" fontId="4" fillId="0" borderId="33" xfId="0" applyFont="1" applyBorder="1" applyAlignment="1">
      <alignment horizontal="left" vertical="top" wrapText="1"/>
    </xf>
    <xf numFmtId="0" fontId="4" fillId="0" borderId="47" xfId="0" applyFont="1" applyBorder="1" applyAlignment="1">
      <alignment horizontal="left" vertical="top" wrapText="1"/>
    </xf>
    <xf numFmtId="0" fontId="4" fillId="7" borderId="86" xfId="0" applyFont="1" applyFill="1" applyBorder="1" applyAlignment="1" applyProtection="1">
      <alignment horizontal="left" vertical="top" wrapText="1"/>
      <protection locked="0"/>
    </xf>
    <xf numFmtId="0" fontId="4" fillId="7" borderId="0" xfId="0" applyFont="1" applyFill="1" applyBorder="1" applyAlignment="1" applyProtection="1">
      <alignment horizontal="left" vertical="top" wrapText="1"/>
      <protection locked="0"/>
    </xf>
    <xf numFmtId="0" fontId="4" fillId="7" borderId="34" xfId="0" applyFont="1" applyFill="1" applyBorder="1" applyAlignment="1" applyProtection="1">
      <alignment horizontal="left" vertical="top" wrapText="1"/>
      <protection locked="0"/>
    </xf>
    <xf numFmtId="0" fontId="4" fillId="7" borderId="87" xfId="0" applyFont="1" applyFill="1" applyBorder="1" applyAlignment="1" applyProtection="1">
      <alignment horizontal="left" vertical="top" wrapText="1"/>
      <protection locked="0"/>
    </xf>
    <xf numFmtId="0" fontId="4" fillId="7" borderId="33" xfId="0" applyFont="1" applyFill="1" applyBorder="1" applyAlignment="1" applyProtection="1">
      <alignment horizontal="left" vertical="top" wrapText="1"/>
      <protection locked="0"/>
    </xf>
    <xf numFmtId="0" fontId="4" fillId="7" borderId="85" xfId="0" applyFont="1" applyFill="1" applyBorder="1" applyAlignment="1" applyProtection="1">
      <alignment horizontal="left" vertical="top" wrapText="1"/>
      <protection locked="0"/>
    </xf>
    <xf numFmtId="0" fontId="4" fillId="0" borderId="130" xfId="0" applyFont="1" applyBorder="1" applyAlignment="1" applyProtection="1">
      <alignment horizontal="center" vertical="center"/>
    </xf>
    <xf numFmtId="38" fontId="22" fillId="0" borderId="91" xfId="0" applyNumberFormat="1" applyFont="1" applyBorder="1" applyAlignment="1" applyProtection="1">
      <alignment horizontal="center" vertical="center"/>
    </xf>
    <xf numFmtId="0" fontId="22" fillId="0" borderId="91" xfId="0" applyFont="1" applyBorder="1" applyAlignment="1" applyProtection="1">
      <alignment horizontal="center" vertical="center"/>
    </xf>
    <xf numFmtId="38" fontId="4" fillId="0" borderId="0" xfId="1" applyFont="1" applyBorder="1" applyAlignment="1" applyProtection="1">
      <alignment horizontal="center" vertical="center"/>
    </xf>
    <xf numFmtId="38" fontId="22" fillId="8" borderId="129" xfId="1" applyFont="1" applyFill="1" applyBorder="1" applyAlignment="1" applyProtection="1">
      <alignment vertical="center"/>
    </xf>
    <xf numFmtId="38" fontId="22" fillId="8" borderId="1" xfId="1" applyFont="1" applyFill="1" applyBorder="1" applyAlignment="1" applyProtection="1">
      <alignment vertical="center"/>
    </xf>
    <xf numFmtId="38" fontId="22" fillId="8" borderId="149" xfId="1" applyFont="1" applyFill="1" applyBorder="1" applyAlignment="1" applyProtection="1">
      <alignment vertical="center"/>
    </xf>
    <xf numFmtId="38" fontId="22" fillId="8" borderId="139" xfId="1" applyFont="1" applyFill="1" applyBorder="1" applyAlignment="1" applyProtection="1">
      <alignment vertical="center"/>
    </xf>
    <xf numFmtId="38" fontId="22" fillId="8" borderId="126" xfId="1" applyFont="1" applyFill="1" applyBorder="1" applyAlignment="1" applyProtection="1">
      <alignment vertical="center"/>
    </xf>
    <xf numFmtId="38" fontId="22" fillId="8" borderId="150" xfId="1" applyFont="1" applyFill="1" applyBorder="1" applyAlignment="1" applyProtection="1">
      <alignment vertical="center"/>
    </xf>
    <xf numFmtId="38" fontId="22" fillId="0" borderId="0" xfId="0" applyNumberFormat="1" applyFont="1" applyBorder="1" applyAlignment="1" applyProtection="1">
      <alignment horizontal="center" vertical="center"/>
    </xf>
    <xf numFmtId="0" fontId="22" fillId="0" borderId="0" xfId="0" applyFont="1" applyBorder="1" applyAlignment="1" applyProtection="1">
      <alignment horizontal="center" vertical="center"/>
    </xf>
    <xf numFmtId="38" fontId="24" fillId="8" borderId="166" xfId="1" applyFont="1" applyFill="1" applyBorder="1" applyAlignment="1" applyProtection="1">
      <alignment horizontal="right" vertical="center"/>
    </xf>
    <xf numFmtId="38" fontId="24" fillId="8" borderId="167" xfId="1" applyFont="1" applyFill="1" applyBorder="1" applyAlignment="1" applyProtection="1">
      <alignment horizontal="right" vertical="center"/>
    </xf>
    <xf numFmtId="0" fontId="5" fillId="6" borderId="0" xfId="0" applyFont="1" applyFill="1" applyBorder="1" applyAlignment="1" applyProtection="1">
      <alignment vertical="center"/>
    </xf>
    <xf numFmtId="0" fontId="4" fillId="0" borderId="5"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7" borderId="12" xfId="0" applyFont="1" applyFill="1" applyBorder="1" applyAlignment="1" applyProtection="1">
      <alignment horizontal="left" vertical="center" wrapText="1"/>
      <protection locked="0"/>
    </xf>
    <xf numFmtId="0" fontId="4" fillId="7" borderId="13" xfId="0" applyFont="1" applyFill="1" applyBorder="1" applyAlignment="1" applyProtection="1">
      <alignment horizontal="left" vertical="center" wrapText="1"/>
      <protection locked="0"/>
    </xf>
    <xf numFmtId="0" fontId="9" fillId="0" borderId="2" xfId="0" applyFont="1" applyFill="1" applyBorder="1" applyAlignment="1">
      <alignment horizontal="left" vertical="center"/>
    </xf>
    <xf numFmtId="0" fontId="4" fillId="7" borderId="2" xfId="0" quotePrefix="1" applyFont="1" applyFill="1" applyBorder="1" applyAlignment="1" applyProtection="1">
      <alignment horizontal="left" vertical="center" wrapText="1"/>
      <protection locked="0"/>
    </xf>
    <xf numFmtId="0" fontId="4" fillId="7" borderId="17" xfId="0" quotePrefix="1" applyFont="1" applyFill="1" applyBorder="1" applyAlignment="1" applyProtection="1">
      <alignment horizontal="left" vertical="center" wrapText="1"/>
      <protection locked="0"/>
    </xf>
    <xf numFmtId="0" fontId="4" fillId="7" borderId="2" xfId="0" applyFont="1" applyFill="1" applyBorder="1" applyAlignment="1" applyProtection="1">
      <alignment horizontal="left" vertical="top" wrapText="1"/>
      <protection locked="0"/>
    </xf>
    <xf numFmtId="0" fontId="4" fillId="7" borderId="17" xfId="0" applyFont="1" applyFill="1" applyBorder="1" applyAlignment="1" applyProtection="1">
      <alignment horizontal="left" vertical="top" wrapText="1"/>
      <protection locked="0"/>
    </xf>
    <xf numFmtId="0" fontId="8" fillId="0" borderId="0" xfId="0" applyFont="1" applyFill="1" applyBorder="1" applyAlignment="1">
      <alignment horizontal="left" vertical="top" wrapText="1"/>
    </xf>
    <xf numFmtId="0" fontId="0" fillId="0" borderId="0" xfId="0" applyAlignment="1">
      <alignment horizontal="left" vertical="top" wrapText="1"/>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4" fillId="7" borderId="29" xfId="0" applyFont="1" applyFill="1" applyBorder="1" applyAlignment="1" applyProtection="1">
      <alignment horizontal="left" vertical="center"/>
      <protection locked="0"/>
    </xf>
    <xf numFmtId="0" fontId="4" fillId="7" borderId="30" xfId="0" applyFont="1" applyFill="1" applyBorder="1" applyAlignment="1" applyProtection="1">
      <alignment horizontal="left" vertical="center"/>
      <protection locked="0"/>
    </xf>
    <xf numFmtId="0" fontId="4" fillId="7" borderId="22" xfId="0" applyFont="1" applyFill="1" applyBorder="1" applyAlignment="1" applyProtection="1">
      <alignment horizontal="left" vertical="center"/>
      <protection locked="0"/>
    </xf>
    <xf numFmtId="0" fontId="8" fillId="0" borderId="29" xfId="0" applyFont="1" applyFill="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12" fillId="6" borderId="0" xfId="0" applyFont="1" applyFill="1" applyAlignment="1">
      <alignment horizontal="right" vertical="center"/>
    </xf>
    <xf numFmtId="0" fontId="5" fillId="6" borderId="0" xfId="0" applyFont="1" applyFill="1" applyAlignment="1">
      <alignment horizontal="right" vertical="center"/>
    </xf>
    <xf numFmtId="0" fontId="7" fillId="0" borderId="0" xfId="0" applyFont="1" applyFill="1" applyBorder="1" applyAlignment="1">
      <alignment horizontal="left" vertical="top" wrapText="1"/>
    </xf>
    <xf numFmtId="0" fontId="4" fillId="0" borderId="80" xfId="0" applyFont="1" applyFill="1" applyBorder="1" applyAlignment="1">
      <alignment horizontal="left" vertical="center"/>
    </xf>
    <xf numFmtId="0" fontId="4" fillId="0" borderId="81" xfId="0" applyFont="1" applyFill="1" applyBorder="1" applyAlignment="1">
      <alignment horizontal="left" vertical="center"/>
    </xf>
    <xf numFmtId="0" fontId="4" fillId="0" borderId="26" xfId="0" applyFont="1" applyFill="1" applyBorder="1" applyAlignment="1" applyProtection="1">
      <alignment horizontal="left" vertical="center"/>
    </xf>
    <xf numFmtId="0" fontId="4" fillId="0" borderId="27" xfId="0" applyFont="1" applyFill="1" applyBorder="1" applyAlignment="1" applyProtection="1">
      <alignment horizontal="left" vertical="center"/>
    </xf>
    <xf numFmtId="0" fontId="4" fillId="0" borderId="42" xfId="0" applyFont="1" applyFill="1" applyBorder="1" applyAlignment="1" applyProtection="1">
      <alignment horizontal="left" vertical="center"/>
    </xf>
    <xf numFmtId="0" fontId="4" fillId="0" borderId="43" xfId="0" applyFont="1" applyFill="1" applyBorder="1" applyAlignment="1" applyProtection="1">
      <alignment horizontal="left" vertical="center"/>
    </xf>
    <xf numFmtId="0" fontId="4" fillId="0" borderId="44" xfId="0" applyFont="1" applyFill="1" applyBorder="1" applyAlignment="1" applyProtection="1">
      <alignment horizontal="left" vertical="center"/>
    </xf>
    <xf numFmtId="49" fontId="15" fillId="7" borderId="0" xfId="0" applyNumberFormat="1" applyFont="1" applyFill="1" applyBorder="1" applyAlignment="1" applyProtection="1">
      <alignment horizontal="left" vertical="center" wrapText="1"/>
      <protection locked="0"/>
    </xf>
    <xf numFmtId="49" fontId="15" fillId="7" borderId="34" xfId="0" applyNumberFormat="1" applyFont="1" applyFill="1" applyBorder="1" applyAlignment="1" applyProtection="1">
      <alignment horizontal="left" vertical="center" wrapText="1"/>
      <protection locked="0"/>
    </xf>
    <xf numFmtId="0" fontId="4" fillId="7" borderId="5" xfId="0" applyFont="1" applyFill="1" applyBorder="1" applyAlignment="1" applyProtection="1">
      <alignment horizontal="left" vertical="center"/>
      <protection locked="0"/>
    </xf>
    <xf numFmtId="0" fontId="4" fillId="7" borderId="6" xfId="0" applyFont="1" applyFill="1" applyBorder="1" applyAlignment="1" applyProtection="1">
      <alignment horizontal="left" vertical="center"/>
      <protection locked="0"/>
    </xf>
    <xf numFmtId="0" fontId="4" fillId="7" borderId="3" xfId="0" applyFont="1" applyFill="1" applyBorder="1" applyAlignment="1" applyProtection="1">
      <alignment horizontal="left" vertical="center"/>
      <protection locked="0"/>
    </xf>
    <xf numFmtId="49" fontId="4" fillId="7" borderId="5" xfId="0" quotePrefix="1" applyNumberFormat="1" applyFont="1" applyFill="1" applyBorder="1" applyAlignment="1" applyProtection="1">
      <alignment horizontal="left" vertical="center" wrapText="1"/>
      <protection locked="0"/>
    </xf>
    <xf numFmtId="49" fontId="4" fillId="7" borderId="6" xfId="0" quotePrefix="1" applyNumberFormat="1" applyFont="1" applyFill="1" applyBorder="1" applyAlignment="1" applyProtection="1">
      <alignment horizontal="left" vertical="center" wrapText="1"/>
      <protection locked="0"/>
    </xf>
    <xf numFmtId="49" fontId="4" fillId="7" borderId="18" xfId="0" quotePrefix="1" applyNumberFormat="1" applyFont="1" applyFill="1" applyBorder="1" applyAlignment="1" applyProtection="1">
      <alignment horizontal="left" vertical="center" wrapText="1"/>
      <protection locked="0"/>
    </xf>
    <xf numFmtId="0" fontId="4" fillId="0" borderId="131" xfId="0" applyFont="1" applyBorder="1" applyProtection="1">
      <alignment vertical="center"/>
    </xf>
    <xf numFmtId="0" fontId="4" fillId="0" borderId="132" xfId="0" applyFont="1" applyBorder="1" applyProtection="1">
      <alignment vertical="center"/>
    </xf>
    <xf numFmtId="0" fontId="4" fillId="7" borderId="18" xfId="0" applyFont="1" applyFill="1" applyBorder="1" applyAlignment="1" applyProtection="1">
      <alignment horizontal="left" vertical="center"/>
      <protection locked="0"/>
    </xf>
    <xf numFmtId="0" fontId="22" fillId="0" borderId="132"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118" xfId="0" applyFont="1" applyBorder="1" applyAlignment="1" applyProtection="1">
      <alignment horizontal="center" vertical="center"/>
    </xf>
    <xf numFmtId="0" fontId="4" fillId="0" borderId="146" xfId="0" applyFont="1" applyBorder="1" applyAlignment="1" applyProtection="1">
      <alignment horizontal="center" vertical="center"/>
    </xf>
    <xf numFmtId="0" fontId="4" fillId="0" borderId="147" xfId="0" applyFont="1" applyBorder="1" applyAlignment="1" applyProtection="1">
      <alignment horizontal="center" vertical="center"/>
    </xf>
    <xf numFmtId="0" fontId="4" fillId="0" borderId="161" xfId="0" applyFont="1" applyBorder="1" applyAlignment="1" applyProtection="1">
      <alignment horizontal="center" vertical="center"/>
    </xf>
    <xf numFmtId="0" fontId="4" fillId="0" borderId="131" xfId="0" applyFont="1" applyBorder="1" applyAlignment="1" applyProtection="1">
      <alignment horizontal="left" vertical="center"/>
    </xf>
    <xf numFmtId="0" fontId="4" fillId="0" borderId="132" xfId="0" applyFont="1" applyBorder="1" applyAlignment="1" applyProtection="1">
      <alignment horizontal="left" vertical="center"/>
    </xf>
    <xf numFmtId="0" fontId="23" fillId="0" borderId="162" xfId="0" applyFont="1" applyBorder="1" applyAlignment="1" applyProtection="1">
      <alignment horizontal="center" vertical="center" shrinkToFit="1"/>
    </xf>
    <xf numFmtId="0" fontId="23" fillId="0" borderId="147" xfId="0" applyFont="1" applyBorder="1" applyAlignment="1" applyProtection="1">
      <alignment horizontal="center" vertical="center" shrinkToFit="1"/>
    </xf>
    <xf numFmtId="0" fontId="23" fillId="0" borderId="161" xfId="0" applyFont="1" applyBorder="1" applyAlignment="1" applyProtection="1">
      <alignment horizontal="center" vertical="center" shrinkToFit="1"/>
    </xf>
    <xf numFmtId="49" fontId="4" fillId="0" borderId="166" xfId="0" applyNumberFormat="1" applyFont="1" applyBorder="1" applyAlignment="1" applyProtection="1">
      <alignment horizontal="center" vertical="center"/>
    </xf>
    <xf numFmtId="38" fontId="22" fillId="7" borderId="132" xfId="1" applyFont="1" applyFill="1" applyBorder="1" applyAlignment="1" applyProtection="1">
      <alignment vertical="center"/>
      <protection locked="0"/>
    </xf>
    <xf numFmtId="0" fontId="4" fillId="0" borderId="163" xfId="0" applyFont="1" applyBorder="1" applyAlignment="1" applyProtection="1">
      <alignment horizontal="center" vertical="center" shrinkToFit="1"/>
    </xf>
    <xf numFmtId="38" fontId="22" fillId="0" borderId="132" xfId="1" applyFont="1" applyBorder="1" applyAlignment="1" applyProtection="1">
      <alignment horizontal="right" vertical="center"/>
    </xf>
    <xf numFmtId="38" fontId="22" fillId="0" borderId="133" xfId="1" applyFont="1" applyBorder="1" applyAlignment="1" applyProtection="1">
      <alignment horizontal="right" vertical="center"/>
    </xf>
    <xf numFmtId="0" fontId="4" fillId="0" borderId="88"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117" xfId="0" applyFont="1" applyBorder="1" applyAlignment="1" applyProtection="1">
      <alignment horizontal="left" vertical="center"/>
    </xf>
    <xf numFmtId="0" fontId="4" fillId="0" borderId="118" xfId="0" applyFont="1" applyBorder="1" applyAlignment="1" applyProtection="1">
      <alignment horizontal="left" vertical="center"/>
    </xf>
    <xf numFmtId="176" fontId="9" fillId="7" borderId="41" xfId="0" applyNumberFormat="1" applyFont="1" applyFill="1" applyBorder="1" applyAlignment="1" applyProtection="1">
      <alignment horizontal="right" vertical="center"/>
      <protection locked="0"/>
    </xf>
    <xf numFmtId="176" fontId="9" fillId="7" borderId="35" xfId="0" applyNumberFormat="1" applyFont="1" applyFill="1" applyBorder="1" applyAlignment="1" applyProtection="1">
      <alignment horizontal="right" vertical="center"/>
      <protection locked="0"/>
    </xf>
    <xf numFmtId="0" fontId="4" fillId="7" borderId="41" xfId="0" applyFont="1" applyFill="1" applyBorder="1" applyAlignment="1" applyProtection="1">
      <alignment horizontal="right" vertical="center"/>
      <protection locked="0"/>
    </xf>
    <xf numFmtId="0" fontId="4" fillId="7" borderId="35" xfId="0" applyFont="1" applyFill="1" applyBorder="1" applyAlignment="1" applyProtection="1">
      <alignment horizontal="right" vertical="center"/>
      <protection locked="0"/>
    </xf>
    <xf numFmtId="0" fontId="4" fillId="7" borderId="9" xfId="0" applyFont="1" applyFill="1" applyBorder="1" applyAlignment="1" applyProtection="1">
      <alignment horizontal="left" vertical="center" wrapText="1"/>
      <protection locked="0"/>
    </xf>
    <xf numFmtId="0" fontId="4" fillId="7" borderId="8"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5" fillId="0" borderId="6" xfId="0" applyFont="1" applyFill="1" applyBorder="1" applyAlignment="1">
      <alignment horizontal="center" vertical="center"/>
    </xf>
    <xf numFmtId="0" fontId="5" fillId="0" borderId="18" xfId="0" applyFont="1" applyFill="1" applyBorder="1" applyAlignment="1">
      <alignment horizontal="center" vertical="center"/>
    </xf>
    <xf numFmtId="0" fontId="4" fillId="0" borderId="2" xfId="0" applyFont="1" applyFill="1" applyBorder="1" applyAlignment="1">
      <alignment horizontal="center" vertical="center"/>
    </xf>
    <xf numFmtId="49" fontId="4" fillId="7" borderId="5" xfId="0" applyNumberFormat="1" applyFont="1" applyFill="1" applyBorder="1" applyAlignment="1" applyProtection="1">
      <alignment horizontal="left" vertical="center"/>
      <protection locked="0"/>
    </xf>
    <xf numFmtId="49" fontId="4" fillId="7" borderId="6" xfId="0" applyNumberFormat="1" applyFont="1" applyFill="1" applyBorder="1" applyAlignment="1" applyProtection="1">
      <alignment horizontal="left" vertical="center"/>
      <protection locked="0"/>
    </xf>
    <xf numFmtId="49" fontId="4" fillId="7" borderId="3" xfId="0" applyNumberFormat="1" applyFont="1" applyFill="1" applyBorder="1" applyAlignment="1" applyProtection="1">
      <alignment horizontal="left" vertical="center"/>
      <protection locked="0"/>
    </xf>
    <xf numFmtId="49" fontId="4" fillId="7" borderId="168" xfId="0" applyNumberFormat="1" applyFont="1" applyFill="1" applyBorder="1" applyAlignment="1" applyProtection="1">
      <alignment horizontal="left" vertical="top" wrapText="1"/>
      <protection locked="0"/>
    </xf>
    <xf numFmtId="49" fontId="4" fillId="7" borderId="170" xfId="0" applyNumberFormat="1" applyFont="1" applyFill="1" applyBorder="1" applyAlignment="1" applyProtection="1">
      <alignment horizontal="left" vertical="top" wrapText="1"/>
      <protection locked="0"/>
    </xf>
    <xf numFmtId="0" fontId="4" fillId="0" borderId="32" xfId="0" applyNumberFormat="1" applyFont="1" applyFill="1" applyBorder="1" applyAlignment="1">
      <alignment horizontal="center" vertical="center"/>
    </xf>
    <xf numFmtId="0" fontId="4" fillId="0" borderId="46" xfId="0" applyNumberFormat="1" applyFont="1" applyFill="1" applyBorder="1" applyAlignment="1">
      <alignment horizontal="center" vertical="center"/>
    </xf>
    <xf numFmtId="49" fontId="9" fillId="7" borderId="42" xfId="0" quotePrefix="1" applyNumberFormat="1" applyFont="1" applyFill="1" applyBorder="1" applyAlignment="1" applyProtection="1">
      <alignment horizontal="left" vertical="center"/>
      <protection locked="0"/>
    </xf>
    <xf numFmtId="49" fontId="9" fillId="7" borderId="43" xfId="0" quotePrefix="1" applyNumberFormat="1" applyFont="1" applyFill="1" applyBorder="1" applyAlignment="1" applyProtection="1">
      <alignment horizontal="left" vertical="center"/>
      <protection locked="0"/>
    </xf>
    <xf numFmtId="49" fontId="9" fillId="7" borderId="11" xfId="0" quotePrefix="1" applyNumberFormat="1" applyFont="1" applyFill="1" applyBorder="1" applyAlignment="1" applyProtection="1">
      <alignment horizontal="left" vertical="center"/>
      <protection locked="0"/>
    </xf>
    <xf numFmtId="0" fontId="14" fillId="0" borderId="42" xfId="0" applyFont="1" applyFill="1" applyBorder="1" applyAlignment="1">
      <alignment vertical="center"/>
    </xf>
    <xf numFmtId="0" fontId="14" fillId="0" borderId="43" xfId="0" applyFont="1" applyFill="1" applyBorder="1" applyAlignment="1">
      <alignment vertical="center"/>
    </xf>
    <xf numFmtId="0" fontId="14" fillId="0" borderId="44" xfId="0" applyFont="1" applyFill="1" applyBorder="1" applyAlignment="1">
      <alignment vertical="center"/>
    </xf>
    <xf numFmtId="0" fontId="4" fillId="0" borderId="5" xfId="0" applyFont="1" applyFill="1" applyBorder="1" applyAlignment="1">
      <alignment horizontal="center" vertical="center"/>
    </xf>
    <xf numFmtId="49" fontId="9" fillId="7" borderId="82" xfId="0" quotePrefix="1" applyNumberFormat="1" applyFont="1" applyFill="1" applyBorder="1" applyAlignment="1" applyProtection="1">
      <alignment horizontal="left" vertical="center"/>
      <protection locked="0"/>
    </xf>
    <xf numFmtId="49" fontId="9" fillId="7" borderId="48" xfId="0" quotePrefix="1" applyNumberFormat="1" applyFont="1" applyFill="1" applyBorder="1" applyAlignment="1" applyProtection="1">
      <alignment horizontal="left" vertical="center"/>
      <protection locked="0"/>
    </xf>
    <xf numFmtId="49" fontId="9" fillId="7" borderId="80" xfId="0" quotePrefix="1" applyNumberFormat="1" applyFont="1" applyFill="1" applyBorder="1" applyAlignment="1" applyProtection="1">
      <alignment horizontal="left" vertical="center"/>
      <protection locked="0"/>
    </xf>
    <xf numFmtId="0" fontId="14" fillId="0" borderId="82" xfId="0" applyFont="1" applyFill="1" applyBorder="1" applyAlignment="1">
      <alignment vertical="center"/>
    </xf>
    <xf numFmtId="0" fontId="14" fillId="0" borderId="48" xfId="0" applyFont="1" applyFill="1" applyBorder="1" applyAlignment="1">
      <alignment vertical="center"/>
    </xf>
    <xf numFmtId="0" fontId="14" fillId="0" borderId="49" xfId="0" applyFont="1" applyFill="1" applyBorder="1" applyAlignment="1">
      <alignment vertical="center"/>
    </xf>
    <xf numFmtId="0" fontId="4" fillId="0" borderId="169" xfId="0" applyFont="1" applyFill="1" applyBorder="1" applyAlignment="1">
      <alignment horizontal="left" vertical="center"/>
    </xf>
    <xf numFmtId="0" fontId="4" fillId="7" borderId="2" xfId="0" applyFont="1" applyFill="1" applyBorder="1" applyAlignment="1" applyProtection="1">
      <alignment vertical="center"/>
      <protection locked="0"/>
    </xf>
    <xf numFmtId="0" fontId="8" fillId="0" borderId="26"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4" fillId="0" borderId="33" xfId="0" applyFont="1" applyFill="1" applyBorder="1" applyAlignment="1">
      <alignment horizontal="center" vertical="center"/>
    </xf>
    <xf numFmtId="0" fontId="7" fillId="0" borderId="0" xfId="0" applyFont="1" applyAlignment="1">
      <alignment horizontal="center"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176" fontId="4" fillId="7" borderId="41" xfId="0" applyNumberFormat="1" applyFont="1" applyFill="1" applyBorder="1" applyAlignment="1" applyProtection="1">
      <alignment horizontal="right" vertical="center"/>
      <protection locked="0"/>
    </xf>
    <xf numFmtId="176" fontId="4" fillId="7" borderId="35" xfId="0" applyNumberFormat="1" applyFont="1" applyFill="1" applyBorder="1" applyAlignment="1" applyProtection="1">
      <alignment horizontal="right" vertical="center"/>
      <protection locked="0"/>
    </xf>
    <xf numFmtId="0" fontId="4" fillId="7" borderId="122" xfId="0" applyFont="1" applyFill="1" applyBorder="1" applyAlignment="1" applyProtection="1">
      <alignment horizontal="left" vertical="top" wrapText="1"/>
      <protection locked="0"/>
    </xf>
    <xf numFmtId="0" fontId="4" fillId="7" borderId="1" xfId="0" applyFont="1" applyFill="1" applyBorder="1" applyAlignment="1" applyProtection="1">
      <alignment horizontal="left" vertical="top" wrapText="1"/>
      <protection locked="0"/>
    </xf>
    <xf numFmtId="0" fontId="4" fillId="7" borderId="124" xfId="0" applyFont="1" applyFill="1" applyBorder="1" applyAlignment="1" applyProtection="1">
      <alignment horizontal="left" vertical="top" wrapText="1"/>
      <protection locked="0"/>
    </xf>
    <xf numFmtId="0" fontId="4" fillId="7" borderId="125" xfId="0" applyFont="1" applyFill="1" applyBorder="1" applyAlignment="1" applyProtection="1">
      <alignment horizontal="left" vertical="top" wrapText="1"/>
      <protection locked="0"/>
    </xf>
    <xf numFmtId="0" fontId="4" fillId="7" borderId="126" xfId="0" applyFont="1" applyFill="1" applyBorder="1" applyAlignment="1" applyProtection="1">
      <alignment horizontal="left" vertical="top" wrapText="1"/>
      <protection locked="0"/>
    </xf>
    <xf numFmtId="0" fontId="4" fillId="7" borderId="128" xfId="0" applyFont="1" applyFill="1" applyBorder="1" applyAlignment="1" applyProtection="1">
      <alignment horizontal="left" vertical="top" wrapText="1"/>
      <protection locked="0"/>
    </xf>
    <xf numFmtId="0" fontId="4" fillId="0" borderId="168" xfId="0" applyFont="1" applyFill="1" applyBorder="1" applyAlignment="1">
      <alignment horizontal="left" vertical="center"/>
    </xf>
    <xf numFmtId="0" fontId="4" fillId="7" borderId="2" xfId="0" applyFont="1" applyFill="1" applyBorder="1" applyAlignment="1" applyProtection="1">
      <alignment horizontal="left" vertical="center"/>
      <protection locked="0"/>
    </xf>
    <xf numFmtId="0" fontId="4" fillId="7" borderId="17" xfId="0" applyFont="1" applyFill="1" applyBorder="1" applyAlignment="1" applyProtection="1">
      <alignment horizontal="left" vertical="center"/>
      <protection locked="0"/>
    </xf>
    <xf numFmtId="0" fontId="8" fillId="0" borderId="26" xfId="0" applyFont="1" applyBorder="1" applyAlignment="1">
      <alignment horizontal="left" vertical="top" wrapText="1"/>
    </xf>
    <xf numFmtId="0" fontId="8" fillId="0" borderId="0" xfId="0" applyFont="1" applyBorder="1" applyAlignment="1">
      <alignment horizontal="left" vertical="top" wrapText="1"/>
    </xf>
    <xf numFmtId="0" fontId="4" fillId="7" borderId="9" xfId="0" applyFont="1" applyFill="1" applyBorder="1" applyAlignment="1" applyProtection="1">
      <alignment horizontal="left" vertical="top" wrapText="1"/>
      <protection locked="0"/>
    </xf>
    <xf numFmtId="0" fontId="4" fillId="7" borderId="8" xfId="0" applyFont="1" applyFill="1" applyBorder="1" applyAlignment="1" applyProtection="1">
      <alignment horizontal="left" vertical="top" wrapText="1"/>
      <protection locked="0"/>
    </xf>
    <xf numFmtId="0" fontId="4" fillId="7" borderId="15" xfId="0" applyFont="1" applyFill="1" applyBorder="1" applyAlignment="1" applyProtection="1">
      <alignment horizontal="left" vertical="top" wrapText="1"/>
      <protection locked="0"/>
    </xf>
    <xf numFmtId="0" fontId="4" fillId="0" borderId="74" xfId="0" applyFont="1" applyFill="1" applyBorder="1" applyAlignment="1">
      <alignment horizontal="left" vertical="center"/>
    </xf>
    <xf numFmtId="0" fontId="4" fillId="0" borderId="75" xfId="0" applyFont="1" applyFill="1" applyBorder="1" applyAlignment="1">
      <alignment horizontal="left" vertical="center"/>
    </xf>
    <xf numFmtId="0" fontId="4" fillId="0" borderId="6" xfId="0" applyFont="1" applyBorder="1" applyAlignment="1">
      <alignment horizontal="left" vertical="top" wrapText="1"/>
    </xf>
    <xf numFmtId="56" fontId="4" fillId="7" borderId="5" xfId="0" applyNumberFormat="1" applyFont="1" applyFill="1" applyBorder="1" applyAlignment="1" applyProtection="1">
      <alignment horizontal="left" vertical="center"/>
      <protection locked="0"/>
    </xf>
    <xf numFmtId="56" fontId="4" fillId="7" borderId="6" xfId="0" applyNumberFormat="1" applyFont="1" applyFill="1" applyBorder="1" applyAlignment="1" applyProtection="1">
      <alignment horizontal="left" vertical="center"/>
      <protection locked="0"/>
    </xf>
    <xf numFmtId="56" fontId="4" fillId="7" borderId="3" xfId="0" applyNumberFormat="1" applyFont="1" applyFill="1" applyBorder="1" applyAlignment="1" applyProtection="1">
      <alignment horizontal="left" vertical="center"/>
      <protection locked="0"/>
    </xf>
    <xf numFmtId="0" fontId="4" fillId="7" borderId="2" xfId="0" quotePrefix="1" applyFont="1" applyFill="1" applyBorder="1" applyAlignment="1" applyProtection="1">
      <alignment horizontal="left" vertical="center"/>
      <protection locked="0"/>
    </xf>
    <xf numFmtId="0" fontId="4" fillId="0" borderId="5" xfId="0" applyFont="1" applyBorder="1" applyAlignment="1">
      <alignment horizontal="right" vertical="top"/>
    </xf>
    <xf numFmtId="0" fontId="4" fillId="0" borderId="29"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7" borderId="45" xfId="0" applyFont="1" applyFill="1" applyBorder="1" applyAlignment="1" applyProtection="1">
      <alignment horizontal="right" vertical="center"/>
      <protection locked="0"/>
    </xf>
    <xf numFmtId="0" fontId="4" fillId="7" borderId="30" xfId="0" applyFont="1" applyFill="1" applyBorder="1" applyAlignment="1" applyProtection="1">
      <alignment horizontal="right" vertical="center"/>
      <protection locked="0"/>
    </xf>
    <xf numFmtId="38" fontId="22" fillId="7" borderId="2" xfId="1" applyFont="1" applyFill="1" applyBorder="1" applyAlignment="1" applyProtection="1">
      <alignment horizontal="right" vertical="center"/>
      <protection locked="0"/>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7" borderId="31" xfId="0" applyFont="1" applyFill="1" applyBorder="1" applyAlignment="1" applyProtection="1">
      <alignment horizontal="left" vertical="center"/>
      <protection locked="0"/>
    </xf>
    <xf numFmtId="0" fontId="4" fillId="7" borderId="28" xfId="0" applyNumberFormat="1" applyFont="1" applyFill="1" applyBorder="1" applyAlignment="1" applyProtection="1">
      <alignment horizontal="center" vertical="center"/>
      <protection locked="0"/>
    </xf>
    <xf numFmtId="0" fontId="4" fillId="7" borderId="26" xfId="0" applyNumberFormat="1" applyFont="1" applyFill="1" applyBorder="1" applyAlignment="1" applyProtection="1">
      <alignment horizontal="center" vertical="center"/>
      <protection locked="0"/>
    </xf>
    <xf numFmtId="0" fontId="4" fillId="7" borderId="27" xfId="0" applyNumberFormat="1" applyFont="1" applyFill="1" applyBorder="1" applyAlignment="1" applyProtection="1">
      <alignment horizontal="center" vertical="center"/>
      <protection locked="0"/>
    </xf>
    <xf numFmtId="0" fontId="4" fillId="0" borderId="9" xfId="0" applyFont="1" applyBorder="1" applyAlignment="1">
      <alignment horizontal="right" vertical="top"/>
    </xf>
    <xf numFmtId="0" fontId="4" fillId="0" borderId="29" xfId="0" applyFont="1" applyBorder="1" applyAlignment="1">
      <alignment horizontal="right" vertical="top"/>
    </xf>
    <xf numFmtId="0" fontId="4" fillId="0" borderId="93" xfId="0" applyFont="1" applyBorder="1" applyAlignment="1">
      <alignment horizontal="left" vertical="center"/>
    </xf>
    <xf numFmtId="0" fontId="4" fillId="0" borderId="94" xfId="0" applyFont="1" applyBorder="1" applyAlignment="1">
      <alignment horizontal="left" vertical="center"/>
    </xf>
    <xf numFmtId="0" fontId="4" fillId="0" borderId="95" xfId="0" applyFont="1" applyBorder="1" applyAlignment="1">
      <alignment horizontal="left" vertical="center"/>
    </xf>
    <xf numFmtId="0" fontId="4" fillId="0" borderId="54" xfId="0" applyFont="1" applyBorder="1" applyAlignment="1">
      <alignment horizontal="left" vertical="center"/>
    </xf>
    <xf numFmtId="0" fontId="4" fillId="0" borderId="96" xfId="0" applyFont="1" applyBorder="1" applyAlignment="1">
      <alignment horizontal="left" vertical="center"/>
    </xf>
    <xf numFmtId="0" fontId="4" fillId="0" borderId="97" xfId="0" applyFont="1" applyBorder="1" applyAlignment="1">
      <alignment horizontal="left" vertical="center"/>
    </xf>
    <xf numFmtId="0" fontId="4" fillId="7" borderId="5" xfId="0" applyFont="1" applyFill="1" applyBorder="1" applyAlignment="1" applyProtection="1">
      <alignment horizontal="center" vertical="center"/>
      <protection locked="0"/>
    </xf>
    <xf numFmtId="0" fontId="4" fillId="7" borderId="6" xfId="0" applyFont="1" applyFill="1" applyBorder="1" applyAlignment="1" applyProtection="1">
      <alignment horizontal="center" vertical="center"/>
      <protection locked="0"/>
    </xf>
    <xf numFmtId="0" fontId="4" fillId="7" borderId="18" xfId="0" applyFont="1" applyFill="1" applyBorder="1" applyAlignment="1" applyProtection="1">
      <alignment horizontal="center" vertical="center"/>
      <protection locked="0"/>
    </xf>
    <xf numFmtId="49" fontId="4" fillId="7" borderId="5" xfId="0" applyNumberFormat="1" applyFont="1" applyFill="1" applyBorder="1" applyAlignment="1" applyProtection="1">
      <alignment horizontal="left" vertical="center" wrapText="1"/>
      <protection locked="0"/>
    </xf>
    <xf numFmtId="49" fontId="4" fillId="7" borderId="6" xfId="0" applyNumberFormat="1" applyFont="1" applyFill="1" applyBorder="1" applyAlignment="1" applyProtection="1">
      <alignment horizontal="left" vertical="center" wrapText="1"/>
      <protection locked="0"/>
    </xf>
    <xf numFmtId="49" fontId="4" fillId="7" borderId="18" xfId="0" applyNumberFormat="1" applyFont="1" applyFill="1" applyBorder="1" applyAlignment="1" applyProtection="1">
      <alignment horizontal="left" vertical="center" wrapText="1"/>
      <protection locked="0"/>
    </xf>
    <xf numFmtId="0" fontId="4" fillId="0" borderId="8" xfId="0" applyFont="1" applyBorder="1" applyAlignment="1">
      <alignment horizontal="left" vertical="top" wrapText="1"/>
    </xf>
    <xf numFmtId="0" fontId="4" fillId="0" borderId="30" xfId="0" applyFont="1" applyBorder="1" applyAlignment="1">
      <alignment horizontal="left" vertical="top" wrapText="1"/>
    </xf>
    <xf numFmtId="0" fontId="4" fillId="7" borderId="29" xfId="0" applyFont="1" applyFill="1" applyBorder="1" applyAlignment="1" applyProtection="1">
      <alignment horizontal="center" vertical="center"/>
      <protection locked="0"/>
    </xf>
    <xf numFmtId="0" fontId="4" fillId="7" borderId="30" xfId="0" applyFont="1" applyFill="1" applyBorder="1" applyAlignment="1" applyProtection="1">
      <alignment horizontal="center" vertical="center"/>
      <protection locked="0"/>
    </xf>
    <xf numFmtId="0" fontId="4" fillId="7" borderId="31" xfId="0" applyFont="1" applyFill="1" applyBorder="1" applyAlignment="1" applyProtection="1">
      <alignment horizontal="center" vertical="center"/>
      <protection locked="0"/>
    </xf>
    <xf numFmtId="0" fontId="4" fillId="0" borderId="88" xfId="0" applyFont="1" applyBorder="1" applyAlignment="1">
      <alignment horizontal="left" vertical="center"/>
    </xf>
    <xf numFmtId="0" fontId="0" fillId="0" borderId="2" xfId="0" applyBorder="1" applyAlignment="1">
      <alignment horizontal="left" vertical="center"/>
    </xf>
    <xf numFmtId="0" fontId="4" fillId="0" borderId="30" xfId="0" applyFont="1" applyFill="1" applyBorder="1" applyAlignment="1" applyProtection="1">
      <alignment horizontal="left" vertical="center"/>
    </xf>
    <xf numFmtId="0" fontId="4" fillId="7" borderId="5" xfId="0" applyFont="1" applyFill="1" applyBorder="1" applyAlignment="1" applyProtection="1">
      <alignment horizontal="left" vertical="center" wrapText="1"/>
      <protection locked="0"/>
    </xf>
    <xf numFmtId="0" fontId="4" fillId="7" borderId="6" xfId="0" applyFont="1" applyFill="1" applyBorder="1" applyAlignment="1" applyProtection="1">
      <alignment horizontal="left" vertical="center" wrapText="1"/>
      <protection locked="0"/>
    </xf>
    <xf numFmtId="0" fontId="4" fillId="7" borderId="18" xfId="0" applyFont="1" applyFill="1" applyBorder="1" applyAlignment="1" applyProtection="1">
      <alignment horizontal="left" vertical="center" wrapText="1"/>
      <protection locked="0"/>
    </xf>
    <xf numFmtId="0" fontId="4" fillId="0" borderId="172" xfId="0" applyFont="1" applyFill="1" applyBorder="1" applyAlignment="1">
      <alignment vertical="center"/>
    </xf>
    <xf numFmtId="0" fontId="4" fillId="0" borderId="173" xfId="0" applyFont="1" applyFill="1" applyBorder="1" applyAlignment="1">
      <alignment vertical="center"/>
    </xf>
    <xf numFmtId="0" fontId="4" fillId="0" borderId="174" xfId="0" applyFont="1" applyFill="1" applyBorder="1" applyAlignment="1">
      <alignment vertical="center"/>
    </xf>
    <xf numFmtId="38" fontId="22" fillId="7" borderId="118" xfId="1" applyFont="1" applyFill="1" applyBorder="1" applyAlignment="1" applyProtection="1">
      <alignment horizontal="right" vertical="center"/>
      <protection locked="0"/>
    </xf>
    <xf numFmtId="38" fontId="22" fillId="0" borderId="166" xfId="1" applyFont="1" applyBorder="1" applyAlignment="1" applyProtection="1">
      <alignment horizontal="right" vertical="center"/>
    </xf>
    <xf numFmtId="0" fontId="27" fillId="3" borderId="0" xfId="0" applyFont="1" applyFill="1" applyBorder="1" applyAlignment="1" applyProtection="1">
      <alignment horizontal="left" vertical="center"/>
    </xf>
    <xf numFmtId="0" fontId="4" fillId="7" borderId="63" xfId="0" applyFont="1" applyFill="1" applyBorder="1" applyAlignment="1" applyProtection="1">
      <alignment horizontal="left" vertical="center"/>
      <protection locked="0"/>
    </xf>
    <xf numFmtId="0" fontId="4" fillId="7" borderId="136" xfId="0" applyFont="1" applyFill="1" applyBorder="1" applyAlignment="1" applyProtection="1">
      <alignment horizontal="left" vertical="center"/>
      <protection locked="0"/>
    </xf>
    <xf numFmtId="0" fontId="4" fillId="7" borderId="90" xfId="0" applyFont="1" applyFill="1" applyBorder="1" applyAlignment="1" applyProtection="1">
      <alignment horizontal="left" vertical="center"/>
      <protection locked="0"/>
    </xf>
    <xf numFmtId="0" fontId="4" fillId="7" borderId="142" xfId="0" applyFont="1" applyFill="1" applyBorder="1" applyAlignment="1" applyProtection="1">
      <alignment horizontal="left" vertical="center"/>
      <protection locked="0"/>
    </xf>
    <xf numFmtId="0" fontId="4" fillId="0" borderId="18" xfId="0" applyFont="1" applyFill="1" applyBorder="1" applyAlignment="1">
      <alignment horizontal="left" vertical="center"/>
    </xf>
    <xf numFmtId="0" fontId="4" fillId="0" borderId="143" xfId="0" applyFont="1" applyBorder="1" applyAlignment="1">
      <alignment horizontal="left" vertical="center"/>
    </xf>
    <xf numFmtId="0" fontId="4" fillId="0" borderId="103" xfId="0" applyFont="1" applyBorder="1" applyAlignment="1">
      <alignment horizontal="left" vertical="center"/>
    </xf>
    <xf numFmtId="0" fontId="4" fillId="0" borderId="144" xfId="0" applyFont="1" applyBorder="1" applyAlignment="1">
      <alignment horizontal="left" vertical="center"/>
    </xf>
    <xf numFmtId="38" fontId="24" fillId="8" borderId="2" xfId="1" applyFont="1" applyFill="1" applyBorder="1" applyAlignment="1" applyProtection="1">
      <alignment horizontal="right" vertical="center" shrinkToFit="1"/>
    </xf>
    <xf numFmtId="0" fontId="4" fillId="0" borderId="131" xfId="0" applyFont="1" applyBorder="1" applyAlignment="1">
      <alignment horizontal="left" vertical="center"/>
    </xf>
    <xf numFmtId="0" fontId="4" fillId="0" borderId="132" xfId="0" applyFont="1" applyBorder="1" applyAlignment="1">
      <alignment horizontal="left" vertical="center"/>
    </xf>
    <xf numFmtId="0" fontId="11" fillId="2" borderId="70" xfId="0" applyFont="1" applyFill="1" applyBorder="1" applyAlignment="1">
      <alignment horizontal="center" vertical="center"/>
    </xf>
    <xf numFmtId="0" fontId="11" fillId="2" borderId="109" xfId="0" applyFont="1" applyFill="1" applyBorder="1" applyAlignment="1">
      <alignment horizontal="center" vertical="center"/>
    </xf>
    <xf numFmtId="0" fontId="11" fillId="2" borderId="0" xfId="0" applyFont="1" applyFill="1" applyBorder="1" applyAlignment="1">
      <alignment horizontal="center" vertical="center"/>
    </xf>
  </cellXfs>
  <cellStyles count="2">
    <cellStyle name="桁区切り" xfId="1" builtinId="6"/>
    <cellStyle name="標準" xfId="0" builtinId="0"/>
  </cellStyles>
  <dxfs count="7">
    <dxf>
      <fill>
        <patternFill>
          <bgColor theme="0" tint="-0.14996795556505021"/>
        </patternFill>
      </fill>
    </dxf>
    <dxf>
      <fill>
        <patternFill>
          <bgColor theme="0" tint="-0.14996795556505021"/>
        </patternFill>
      </fill>
    </dxf>
    <dxf>
      <font>
        <strike val="0"/>
        <color theme="0"/>
      </font>
      <fill>
        <patternFill>
          <bgColor rgb="FFC00000"/>
        </patternFill>
      </fill>
      <border>
        <left style="thin">
          <color rgb="FFC00000"/>
        </left>
        <right style="thin">
          <color rgb="FFC00000"/>
        </right>
        <top style="thin">
          <color rgb="FFC00000"/>
        </top>
        <bottom style="thin">
          <color rgb="FFC00000"/>
        </bottom>
        <vertical/>
        <horizontal/>
      </border>
    </dxf>
    <dxf>
      <font>
        <strike val="0"/>
        <color theme="0"/>
      </font>
      <fill>
        <patternFill>
          <bgColor rgb="FFC00000"/>
        </patternFill>
      </fill>
      <border>
        <left style="thin">
          <color rgb="FFC00000"/>
        </left>
        <right style="thin">
          <color rgb="FFC00000"/>
        </right>
        <top style="thin">
          <color rgb="FFC00000"/>
        </top>
        <bottom style="thin">
          <color rgb="FFC00000"/>
        </bottom>
        <vertical/>
        <horizontal/>
      </border>
    </dxf>
    <dxf>
      <font>
        <color theme="0"/>
      </font>
      <fill>
        <patternFill>
          <bgColor rgb="FFC00000"/>
        </patternFill>
      </fill>
      <border>
        <left style="thin">
          <color rgb="FFC00000"/>
        </left>
        <right style="thin">
          <color rgb="FFC00000"/>
        </right>
        <top style="thin">
          <color rgb="FFC00000"/>
        </top>
        <bottom style="thin">
          <color rgb="FFC00000"/>
        </bottom>
        <vertical/>
        <horizontal/>
      </border>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5AFAF"/>
      <color rgb="FFFDFEE7"/>
      <color rgb="FFF4EDE4"/>
      <color rgb="FFF9FDDE"/>
      <color rgb="FFFDE2F2"/>
      <color rgb="FFFFF4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W4"/>
  <sheetViews>
    <sheetView showGridLines="0" showRowColHeaders="0" zoomScaleNormal="100" workbookViewId="0">
      <selection activeCell="A5" sqref="A5"/>
    </sheetView>
  </sheetViews>
  <sheetFormatPr defaultColWidth="11.5546875" defaultRowHeight="19.5" x14ac:dyDescent="0.4"/>
  <cols>
    <col min="1" max="1" width="16.44140625" customWidth="1"/>
    <col min="2" max="2" width="9.44140625" bestFit="1" customWidth="1"/>
    <col min="3" max="3" width="8.5546875" bestFit="1" customWidth="1"/>
    <col min="4" max="4" width="13.44140625" bestFit="1" customWidth="1"/>
    <col min="5" max="5" width="15.88671875" bestFit="1" customWidth="1"/>
    <col min="6" max="6" width="13.88671875" bestFit="1" customWidth="1"/>
    <col min="7" max="7" width="13.88671875" customWidth="1"/>
    <col min="8" max="8" width="13.88671875" bestFit="1" customWidth="1"/>
    <col min="9" max="9" width="12" bestFit="1" customWidth="1"/>
    <col min="10" max="10" width="13.88671875" bestFit="1" customWidth="1"/>
    <col min="11" max="11" width="23.33203125" bestFit="1" customWidth="1"/>
    <col min="12" max="12" width="27" bestFit="1" customWidth="1"/>
    <col min="13" max="13" width="21.44140625" bestFit="1" customWidth="1"/>
    <col min="14" max="14" width="21.44140625" customWidth="1"/>
    <col min="15" max="15" width="27" bestFit="1" customWidth="1"/>
    <col min="16" max="16" width="23.33203125" bestFit="1" customWidth="1"/>
    <col min="17" max="17" width="30.88671875" bestFit="1" customWidth="1"/>
    <col min="18" max="18" width="25.109375" bestFit="1" customWidth="1"/>
    <col min="19" max="19" width="25" bestFit="1" customWidth="1"/>
    <col min="20" max="20" width="15.6640625" bestFit="1" customWidth="1"/>
    <col min="21" max="21" width="8.5546875" bestFit="1" customWidth="1"/>
    <col min="22" max="22" width="19.88671875" customWidth="1"/>
    <col min="23" max="23" width="17.5546875" bestFit="1" customWidth="1"/>
    <col min="24" max="24" width="17.5546875" customWidth="1"/>
    <col min="25" max="25" width="17.5546875" bestFit="1" customWidth="1"/>
    <col min="26" max="26" width="15.6640625" bestFit="1" customWidth="1"/>
    <col min="27" max="27" width="17.5546875" bestFit="1" customWidth="1"/>
    <col min="28" max="30" width="23.33203125" bestFit="1" customWidth="1"/>
    <col min="31" max="31" width="23.33203125" customWidth="1"/>
    <col min="32" max="33" width="23.33203125" bestFit="1" customWidth="1"/>
    <col min="34" max="34" width="21.44140625" bestFit="1" customWidth="1"/>
    <col min="35" max="35" width="23.33203125" bestFit="1" customWidth="1"/>
    <col min="36" max="36" width="25" bestFit="1" customWidth="1"/>
    <col min="37" max="37" width="25" customWidth="1"/>
    <col min="38" max="38" width="17.5546875" bestFit="1" customWidth="1"/>
    <col min="39" max="40" width="23.33203125" bestFit="1" customWidth="1"/>
    <col min="41" max="41" width="21.44140625" bestFit="1" customWidth="1"/>
    <col min="42" max="42" width="21.44140625" customWidth="1"/>
    <col min="43" max="43" width="17.5546875" bestFit="1" customWidth="1"/>
    <col min="44" max="44" width="15.6640625" bestFit="1" customWidth="1"/>
    <col min="45" max="46" width="23.33203125" bestFit="1" customWidth="1"/>
    <col min="47" max="47" width="25" bestFit="1" customWidth="1"/>
    <col min="48" max="48" width="23.33203125" bestFit="1" customWidth="1"/>
    <col min="49" max="76" width="23.33203125" customWidth="1"/>
    <col min="77" max="78" width="13.88671875" bestFit="1" customWidth="1"/>
    <col min="79" max="82" width="23.33203125" bestFit="1" customWidth="1"/>
    <col min="83" max="83" width="23.33203125" customWidth="1"/>
    <col min="84" max="86" width="23.33203125" bestFit="1" customWidth="1"/>
    <col min="87" max="87" width="27" bestFit="1" customWidth="1"/>
    <col min="88" max="88" width="34.33203125" bestFit="1" customWidth="1"/>
    <col min="89" max="89" width="23.33203125" bestFit="1" customWidth="1"/>
    <col min="90" max="90" width="23.6640625" bestFit="1" customWidth="1"/>
    <col min="91" max="91" width="27" bestFit="1" customWidth="1"/>
    <col min="92" max="92" width="23.33203125" bestFit="1" customWidth="1"/>
    <col min="93" max="176" width="18.88671875" customWidth="1"/>
  </cols>
  <sheetData>
    <row r="1" spans="1:101" s="40" customFormat="1" ht="114" customHeight="1" thickBot="1" x14ac:dyDescent="0.45">
      <c r="A1" s="38" t="s">
        <v>149</v>
      </c>
      <c r="B1" s="42" t="s">
        <v>151</v>
      </c>
      <c r="C1" s="39" t="s">
        <v>106</v>
      </c>
      <c r="D1" s="39" t="s">
        <v>107</v>
      </c>
      <c r="E1" s="39" t="s">
        <v>235</v>
      </c>
      <c r="F1" s="39" t="s">
        <v>156</v>
      </c>
      <c r="G1" s="62" t="s">
        <v>157</v>
      </c>
      <c r="H1" s="39" t="s">
        <v>108</v>
      </c>
      <c r="I1" s="39" t="s">
        <v>109</v>
      </c>
      <c r="J1" s="39" t="s">
        <v>110</v>
      </c>
      <c r="K1" s="39" t="s">
        <v>111</v>
      </c>
      <c r="L1" s="39" t="s">
        <v>112</v>
      </c>
      <c r="M1" s="39" t="s">
        <v>113</v>
      </c>
      <c r="N1" s="62" t="s">
        <v>158</v>
      </c>
      <c r="O1" s="39" t="s">
        <v>114</v>
      </c>
      <c r="P1" s="39" t="s">
        <v>115</v>
      </c>
      <c r="Q1" s="39" t="s">
        <v>116</v>
      </c>
      <c r="R1" s="39" t="s">
        <v>117</v>
      </c>
      <c r="S1" s="39" t="s">
        <v>118</v>
      </c>
      <c r="T1" s="39" t="s">
        <v>233</v>
      </c>
      <c r="U1" s="39" t="s">
        <v>119</v>
      </c>
      <c r="V1" s="39" t="s">
        <v>236</v>
      </c>
      <c r="W1" s="39" t="s">
        <v>120</v>
      </c>
      <c r="X1" s="62" t="s">
        <v>159</v>
      </c>
      <c r="Y1" s="39" t="s">
        <v>121</v>
      </c>
      <c r="Z1" s="39" t="s">
        <v>122</v>
      </c>
      <c r="AA1" s="39" t="s">
        <v>123</v>
      </c>
      <c r="AB1" s="39" t="s">
        <v>124</v>
      </c>
      <c r="AC1" s="39" t="s">
        <v>125</v>
      </c>
      <c r="AD1" s="39" t="s">
        <v>126</v>
      </c>
      <c r="AE1" s="62" t="s">
        <v>160</v>
      </c>
      <c r="AF1" s="39" t="s">
        <v>127</v>
      </c>
      <c r="AG1" s="39" t="s">
        <v>128</v>
      </c>
      <c r="AH1" s="39" t="s">
        <v>129</v>
      </c>
      <c r="AI1" s="39" t="s">
        <v>130</v>
      </c>
      <c r="AJ1" s="39" t="s">
        <v>131</v>
      </c>
      <c r="AK1" s="39" t="s">
        <v>234</v>
      </c>
      <c r="AL1" s="39" t="s">
        <v>132</v>
      </c>
      <c r="AM1" s="39" t="s">
        <v>133</v>
      </c>
      <c r="AN1" s="39" t="s">
        <v>134</v>
      </c>
      <c r="AO1" s="39" t="s">
        <v>135</v>
      </c>
      <c r="AP1" s="62" t="s">
        <v>161</v>
      </c>
      <c r="AQ1" s="39" t="s">
        <v>136</v>
      </c>
      <c r="AR1" s="39" t="s">
        <v>137</v>
      </c>
      <c r="AS1" s="39" t="s">
        <v>138</v>
      </c>
      <c r="AT1" s="39" t="s">
        <v>139</v>
      </c>
      <c r="AU1" s="39" t="s">
        <v>140</v>
      </c>
      <c r="AV1" s="39" t="s">
        <v>148</v>
      </c>
      <c r="AW1" s="39" t="s">
        <v>202</v>
      </c>
      <c r="AX1" s="39" t="s">
        <v>213</v>
      </c>
      <c r="AY1" s="39" t="s">
        <v>214</v>
      </c>
      <c r="AZ1" s="39" t="s">
        <v>172</v>
      </c>
      <c r="BA1" s="39" t="s">
        <v>203</v>
      </c>
      <c r="BB1" s="39" t="s">
        <v>216</v>
      </c>
      <c r="BC1" s="39" t="s">
        <v>217</v>
      </c>
      <c r="BD1" s="39" t="s">
        <v>218</v>
      </c>
      <c r="BE1" s="39" t="s">
        <v>219</v>
      </c>
      <c r="BF1" s="39" t="s">
        <v>220</v>
      </c>
      <c r="BG1" s="39" t="s">
        <v>280</v>
      </c>
      <c r="BH1" s="39" t="s">
        <v>281</v>
      </c>
      <c r="BI1" s="39" t="s">
        <v>282</v>
      </c>
      <c r="BJ1" s="39" t="s">
        <v>283</v>
      </c>
      <c r="BK1" s="39" t="s">
        <v>284</v>
      </c>
      <c r="BL1" s="39" t="s">
        <v>285</v>
      </c>
      <c r="BM1" s="39" t="s">
        <v>222</v>
      </c>
      <c r="BN1" s="39" t="s">
        <v>223</v>
      </c>
      <c r="BO1" s="39" t="s">
        <v>224</v>
      </c>
      <c r="BP1" s="39" t="s">
        <v>225</v>
      </c>
      <c r="BQ1" s="39" t="s">
        <v>226</v>
      </c>
      <c r="BR1" s="39" t="s">
        <v>227</v>
      </c>
      <c r="BS1" s="39" t="s">
        <v>228</v>
      </c>
      <c r="BT1" s="39" t="s">
        <v>229</v>
      </c>
      <c r="BU1" s="39" t="s">
        <v>256</v>
      </c>
      <c r="BV1" s="39" t="s">
        <v>230</v>
      </c>
      <c r="BW1" s="39" t="s">
        <v>231</v>
      </c>
      <c r="BX1" s="39" t="s">
        <v>232</v>
      </c>
      <c r="BY1" s="39" t="s">
        <v>141</v>
      </c>
      <c r="BZ1" s="39" t="s">
        <v>142</v>
      </c>
      <c r="CA1" s="101" t="str">
        <f>申請書!E178</f>
        <v>本事業は、他の国庫補助金と重複申請はない。</v>
      </c>
      <c r="CB1" s="101" t="str">
        <f>申請書!E180</f>
        <v>本事業は、機器販売等の直接的な営業行為を行う事業でも、市販のソフト導入だけで効率化を図る事業でもない。</v>
      </c>
      <c r="CC1" s="101" t="str">
        <f>申請書!E182</f>
        <v>本申請事業は、補助金受領後もその目的に沿った運用や実施事例としての普及啓蒙に努めることができる。</v>
      </c>
      <c r="CD1" s="101" t="str">
        <f>申請書!E184</f>
        <v>申請者は、業務方法書第7条の各号に該当する者（法人にあってはその役員）ではない。</v>
      </c>
      <c r="CE1" s="101" t="str">
        <f>申請書!E186</f>
        <v>申請者は、債務超過になっていない（直近２年間）。</v>
      </c>
      <c r="CF1" s="101" t="str">
        <f>申請書!E189</f>
        <v>本申請事業が機器設置事業である場合、申請者は顧客を有するＬＰガス販売事業者であって、設置機器の耐用年数まで運用ができる。</v>
      </c>
      <c r="CG1" s="101" t="str">
        <f>申請書!E191</f>
        <v>本申請事業が機器設置事業である場合、事業は事業完了期限までにシステムが正常稼働し、運用開始若しくは運用可能な状態となり、システム間の連携はネットワーク若しくは媒体（メモリ等）により行うことができる。</v>
      </c>
      <c r="CH1" s="101" t="str">
        <f>申請書!E194</f>
        <v>本申請事業の事業区分の機器設置に関する基準、申請者の要件に適合している。</v>
      </c>
      <c r="CI1" s="101" t="str">
        <f>申請書!E197</f>
        <v>補助対象経費が３百万円以上６千万円以下である。</v>
      </c>
      <c r="CJ1" s="101" t="str">
        <f>申請書!E199</f>
        <v>本申請事業が機器設置事業である場合、人件費、外注費を補助対象経費に計上していない。</v>
      </c>
      <c r="CK1" s="101" t="str">
        <f>申請書!E202</f>
        <v>本申請事業は交付決定後開始し、令和３年２月１５日までに完了する計画である。</v>
      </c>
      <c r="CL1" s="101" t="str">
        <f>申請書!E204</f>
        <v>本申請事業に係る売買・請負等の契約は、一般競争又は３社以上の見積取得等競争により実施する予定となっている。</v>
      </c>
      <c r="CM1" s="101" t="str">
        <f>申請書!E206</f>
        <v>本申請事業において利益排除が必要な場合は、振興センターが定めた適切な利益排除方法により利益排除を行っている。</v>
      </c>
      <c r="CN1" s="101" t="str">
        <f>申請書!E208</f>
        <v>本申請事業は、他の取引と明確に区分された単体の取引で行い、実施後その確認が容易な証票が提出できる。特に、補助事業経費の支払いにおいて、金融機関等第三者が証明できる単体の振込依頼書等の明確な証憑が提出できる。</v>
      </c>
      <c r="CO1" s="107" t="str">
        <f>BN1&amp;BM2</f>
        <v>補助事業に要する経費（イ）物品購入費</v>
      </c>
      <c r="CP1" s="108" t="str">
        <f>BN1&amp;BM3</f>
        <v>補助事業に要する経費（ロ）消耗品費等</v>
      </c>
      <c r="CQ1" s="108" t="str">
        <f>BN1&amp;BM4</f>
        <v>補助事業に要する経費（ハ）その他</v>
      </c>
      <c r="CR1" s="108" t="str">
        <f>BO1&amp;BM2</f>
        <v>補助対象経費（イ）物品購入費</v>
      </c>
      <c r="CS1" s="108" t="str">
        <f>BO1&amp;BM3</f>
        <v>補助対象経費（ロ）消耗品費等</v>
      </c>
      <c r="CT1" s="108" t="str">
        <f>BO1&amp;BM4</f>
        <v>補助対象経費（ハ）その他</v>
      </c>
      <c r="CU1" s="108" t="str">
        <f>BP1&amp;BM2</f>
        <v>補助金交付申請額（イ）物品購入費</v>
      </c>
      <c r="CV1" s="108" t="str">
        <f>BP1&amp;BM3</f>
        <v>補助金交付申請額（ロ）消耗品費等</v>
      </c>
      <c r="CW1" s="108" t="str">
        <f>BP1&amp;BM4</f>
        <v>補助金交付申請額（ハ）その他</v>
      </c>
    </row>
    <row r="2" spans="1:101" ht="24" customHeight="1" x14ac:dyDescent="0.4">
      <c r="A2" s="44" t="s">
        <v>150</v>
      </c>
      <c r="B2" s="45" t="s">
        <v>152</v>
      </c>
      <c r="C2" s="35" t="str">
        <f>IF(ISBLANK(申請書!J1),"",申請書!J1)</f>
        <v>令和２年度</v>
      </c>
      <c r="D2" s="35" t="str">
        <f>IF(AND(申請書!AB4&lt;&gt;"",申請書!AE4&lt;&gt;"",申請書!AH4&lt;&gt;""),申請書!Z4&amp;申請書!AB4&amp;申請書!AD4&amp;申請書!AE4&amp;申請書!AG4&amp;申請書!AH4&amp;申請書!AJ4,"")</f>
        <v/>
      </c>
      <c r="E2" s="35" t="str">
        <f>IF(申請書!K19&lt;&gt;"",ASC(申請書!K19),"")</f>
        <v/>
      </c>
      <c r="F2" s="35" t="str">
        <f>IF(申請書!K20&lt;&gt;"",SUBSTITUTE(申請書!K20,"
",""),"")</f>
        <v/>
      </c>
      <c r="G2" s="35" t="str">
        <f>IF(F2&lt;&gt;"",IF(ISERROR(SEARCH("（",申請書!K20)),申請書!K20,MID(申請書!K20,1,SEARCH("（",申請書!K20)-1)),"")</f>
        <v/>
      </c>
      <c r="H2" s="35" t="str">
        <f>IF(申請書!K21&lt;&gt;"",SUBSTITUTE(申請書!K21,"
",""),"")</f>
        <v/>
      </c>
      <c r="I2" s="35" t="str">
        <f>IF(申請書!K22&lt;&gt;"",SUBSTITUTE(申請書!K22,"
",""),"")</f>
        <v/>
      </c>
      <c r="J2" s="35" t="str">
        <f>IF(申請書!K24&lt;&gt;"",ASC(申請書!K24),"")</f>
        <v/>
      </c>
      <c r="K2" s="35" t="str">
        <f>IF(申請書!Z24&lt;&gt;"",申請書!Z24,"")</f>
        <v/>
      </c>
      <c r="L2" s="35" t="str">
        <f>IF(申請書!K25&lt;&gt;"",SUBSTITUTE(申請書!K25,"
",""),"")</f>
        <v/>
      </c>
      <c r="M2" s="35" t="str">
        <f>IF(申請書!K29&lt;&gt;"",SUBSTITUTE(申請書!K29,"
",""),"")</f>
        <v/>
      </c>
      <c r="N2" s="35" t="str">
        <f>IF(M2&lt;&gt;"",IF(ISERROR(SEARCH("（",申請書!K29)),申請書!K29,MID(申請書!K29,1,SEARCH("（",申請書!K29)-1)),"")</f>
        <v/>
      </c>
      <c r="O2" s="35" t="str">
        <f>IF(申請書!K27&lt;&gt;"",SUBSTITUTE(申請書!K27,"
",""),"")</f>
        <v/>
      </c>
      <c r="P2" s="35" t="str">
        <f>IF(申請書!K28&lt;&gt;"",SUBSTITUTE(申請書!K28,"
",""),"")</f>
        <v/>
      </c>
      <c r="Q2" s="35" t="str">
        <f>IF(申請書!K30&lt;&gt;"",ASC(申請書!K30),"")</f>
        <v/>
      </c>
      <c r="R2" s="35" t="str">
        <f>IF(申請書!K31&lt;&gt;"",ASC(申請書!K31),"")</f>
        <v/>
      </c>
      <c r="S2" s="35" t="str">
        <f>IF(申請書!K32&lt;&gt;"",ASC(申請書!K32),"")</f>
        <v/>
      </c>
      <c r="T2" s="35" t="str">
        <f>IF(申請書!K33&lt;&gt;"",ASC(申請書!K33),"")</f>
        <v/>
      </c>
      <c r="U2" s="35" t="str">
        <f>IF(申請書!K41&lt;&gt;"",申請書!K41,"")</f>
        <v/>
      </c>
      <c r="V2" s="61" t="str">
        <f>IF(AND(U2="あり",申請書!K42&lt;&gt;""),ASC(申請書!K42),"")</f>
        <v/>
      </c>
      <c r="W2" s="35" t="str">
        <f>IF(AND(U2="あり",申請書!K43&lt;&gt;""),SUBSTITUTE(申請書!K43,"
",""),"")</f>
        <v/>
      </c>
      <c r="X2" s="35" t="str">
        <f>IF(W2&lt;&gt;"",IF(ISERROR(SEARCH("（",申請書!K43)),申請書!K43,MID(申請書!K43,1,SEARCH("（",申請書!K43)-1)),"")</f>
        <v/>
      </c>
      <c r="Y2" s="35" t="str">
        <f>IF(AND(U2="あり",申請書!K44&lt;&gt;""),SUBSTITUTE(申請書!K44,"
",""),"")</f>
        <v/>
      </c>
      <c r="Z2" s="35" t="str">
        <f>IF(AND(U2="あり",申請書!K45&lt;&gt;""),SUBSTITUTE(申請書!K45,"
",""),"")</f>
        <v/>
      </c>
      <c r="AA2" s="35" t="str">
        <f>IF(AND(U2="あり",申請書!K47&lt;&gt;""),ASC(申請書!K47),"")</f>
        <v/>
      </c>
      <c r="AB2" s="35" t="str">
        <f>IF(AND(U2="あり",申請書!Z47&lt;&gt;""),申請書!Z47,"")</f>
        <v/>
      </c>
      <c r="AC2" s="35" t="str">
        <f>IF(AND(U2="あり",申請書!K48&lt;&gt;""),SUBSTITUTE(申請書!K48,"
",""),"")</f>
        <v/>
      </c>
      <c r="AD2" s="35" t="str">
        <f>IF(AND(U2="あり",申請書!K52&lt;&gt;""),SUBSTITUTE(申請書!K52,"
",""),"")</f>
        <v/>
      </c>
      <c r="AE2" s="35" t="str">
        <f>IF(AD2&lt;&gt;"",IF(ISERROR(SEARCH("（",申請書!K52)),申請書!K52,MID(申請書!K52,1,SEARCH("（",申請書!K52)-1)),"")</f>
        <v/>
      </c>
      <c r="AF2" s="35" t="str">
        <f>IF(AND(U2="あり",申請書!K50&lt;&gt;""),SUBSTITUTE(申請書!K50,"
",""),"")</f>
        <v/>
      </c>
      <c r="AG2" s="35" t="str">
        <f>IF(AND(U2="あり",申請書!K51&lt;&gt;""),SUBSTITUTE(申請書!K51,"
",""),"")</f>
        <v/>
      </c>
      <c r="AH2" s="35" t="str">
        <f>IF(AND(U2="あり",申請書!K53&lt;&gt;""),ASC(申請書!K53),"")</f>
        <v/>
      </c>
      <c r="AI2" s="35" t="str">
        <f>IF(AND(U2="あり",申請書!K54&lt;&gt;""),ASC(申請書!K54),"")</f>
        <v/>
      </c>
      <c r="AJ2" s="35" t="str">
        <f>IF(AND(U2="あり",申請書!K55&lt;&gt;""),ASC(申請書!K55),"")</f>
        <v/>
      </c>
      <c r="AK2" s="35" t="str">
        <f>IF(AND(U2="あり",申請書!K56&lt;&gt;""),ASC(申請書!K56),"")</f>
        <v/>
      </c>
      <c r="AL2" s="35" t="str">
        <f>IF(申請書!K65&lt;&gt;"",SUBSTITUTE(申請書!K65,"
",""),"")</f>
        <v/>
      </c>
      <c r="AM2" s="35" t="str">
        <f>IF(AND(AL2&lt;&gt;"",申請書!K67&lt;&gt;""),SUBSTITUTE(申請書!K67,"
",""),"")</f>
        <v/>
      </c>
      <c r="AN2" s="35" t="str">
        <f>IF(AND(AL2&lt;&gt;"",申請書!K68&lt;&gt;""),SUBSTITUTE(申請書!K68,"
",""),"")</f>
        <v/>
      </c>
      <c r="AO2" s="35" t="str">
        <f>IF(AND(AL2&lt;&gt;"",申請書!K69&lt;&gt;""),SUBSTITUTE(申請書!K69,"
",""),"")</f>
        <v/>
      </c>
      <c r="AP2" s="35" t="str">
        <f>IF(AO2&lt;&gt;"",IF(ISERROR(SEARCH("（",申請書!K69)),申請書!K69,MID(申請書!K69,1,SEARCH("（",申請書!K69)-1)),"")</f>
        <v/>
      </c>
      <c r="AQ2" s="35" t="str">
        <f>IF(AND(AL2&lt;&gt;"",申請書!K70&lt;&gt;""),ASC(申請書!K70),"")</f>
        <v/>
      </c>
      <c r="AR2" s="35" t="str">
        <f>IF(AND(AL2&lt;&gt;"",申請書!K71&lt;&gt;""),SUBSTITUTE(申請書!K71,"
",""),"")</f>
        <v/>
      </c>
      <c r="AS2" s="35" t="str">
        <f>IF(AND(AL2&lt;&gt;"",申請書!K72&lt;&gt;""),ASC(申請書!K72),"")</f>
        <v/>
      </c>
      <c r="AT2" s="35" t="str">
        <f>IF(AND(AL2&lt;&gt;"",申請書!K73&lt;&gt;""),ASC(申請書!K73),"")</f>
        <v/>
      </c>
      <c r="AU2" s="35" t="str">
        <f>IF(AND(AL2&lt;&gt;"",申請書!K74&lt;&gt;""),ASC(申請書!K74),"")</f>
        <v/>
      </c>
      <c r="AV2" s="35" t="str">
        <f>IF(AND(AL2&lt;&gt;"",申請書!K75&lt;&gt;""),ASC(申請書!K75),"")</f>
        <v/>
      </c>
      <c r="AW2" s="35" t="str">
        <f>IF(申請書!K81&lt;&gt;"",申請書!K81,"")</f>
        <v/>
      </c>
      <c r="AX2" s="35" t="str">
        <f>IF(申請書!O81&lt;&gt;"",申請書!O81,"")</f>
        <v/>
      </c>
      <c r="AY2" s="35" t="str">
        <f>IF(申請書!K82&lt;&gt;"",申請書!K82,"")</f>
        <v/>
      </c>
      <c r="AZ2" s="35" t="str">
        <f>IF(申請書!K83&lt;&gt;"",申請書!K83,"")</f>
        <v/>
      </c>
      <c r="BA2" s="35" t="str">
        <f>IF(申請書!K84&lt;&gt;"",申請書!K84,"")</f>
        <v/>
      </c>
      <c r="BB2" s="35" t="str">
        <f>IF(申請書!K85&lt;&gt;"",申請書!K85,"")</f>
        <v/>
      </c>
      <c r="BC2" s="35" t="str">
        <f>IF(申請書!K89&lt;&gt;"",申請書!K89,"")</f>
        <v/>
      </c>
      <c r="BD2" s="35" t="str">
        <f>IF(申請書!Z95&lt;&gt;"",申請書!Z95,"")</f>
        <v/>
      </c>
      <c r="BE2" s="35" t="str">
        <f>IF(申請書!Z97&lt;&gt;"",ASC(申請書!Z97),"")</f>
        <v/>
      </c>
      <c r="BF2" s="35" t="str">
        <f>IF(申請書!M108&lt;&gt;"",申請書!M108,"")</f>
        <v/>
      </c>
      <c r="BG2" s="35" t="str">
        <f>IF(AND(申請書!R121&lt;&gt;"",申請書!M112&lt;&gt;""),申請書!M112,"")</f>
        <v/>
      </c>
      <c r="BH2" s="35" t="str">
        <f>IF(AND(申請書!R121&lt;&gt;"",申請書!M121&lt;&gt;""),申請書!M121,"")</f>
        <v/>
      </c>
      <c r="BI2" s="35" t="str">
        <f>IF(AND(申請書!M129="",申請書!R121&lt;&gt;""),申請書!R121,"")</f>
        <v/>
      </c>
      <c r="BJ2" s="35" t="str">
        <f>IF(AND(申請書!R129&lt;&gt;"",申請書!M127&lt;&gt;""),申請書!M127,"")</f>
        <v/>
      </c>
      <c r="BK2" s="35" t="str">
        <f>IF(AND(申請書!R129&lt;&gt;"",申請書!M129&lt;&gt;""),申請書!M129,"")</f>
        <v/>
      </c>
      <c r="BL2" s="35" t="str">
        <f>IF(申請書!R129&lt;&gt;"",申請書!R129,"")</f>
        <v/>
      </c>
      <c r="BM2" s="102" t="str">
        <f>申請書!D142</f>
        <v>（イ）物品購入費</v>
      </c>
      <c r="BN2" s="104" t="str">
        <f>IF(申請書!L142&lt;&gt;"",申請書!L142,"")</f>
        <v/>
      </c>
      <c r="BO2" s="104" t="str">
        <f>IF(申請書!S142&lt;&gt;"",申請書!S142,"")</f>
        <v/>
      </c>
      <c r="BP2" s="104">
        <f>IF(申請書!AC142&lt;&gt;"",申請書!AC142,"")</f>
        <v>0</v>
      </c>
      <c r="BQ2" s="106" t="s">
        <v>180</v>
      </c>
      <c r="BR2" s="104">
        <f>IF(申請書!L145&lt;&gt;"",申請書!L145,"")</f>
        <v>0</v>
      </c>
      <c r="BS2" s="104">
        <f>IF(申請書!S145&lt;&gt;"",申請書!S145,"")</f>
        <v>0</v>
      </c>
      <c r="BT2" s="104">
        <f>IF(申請書!AC145&lt;&gt;"",申請書!AC145,"")</f>
        <v>0</v>
      </c>
      <c r="BU2" s="104" t="str">
        <f>IF(申請書!AA148&lt;&gt;"",申請書!AA148,"")</f>
        <v/>
      </c>
      <c r="BV2" s="104">
        <f>IF(申請書!W157&lt;&gt;"",申請書!W157,"")</f>
        <v>0</v>
      </c>
      <c r="BW2" s="104" t="str">
        <f>IF(申請書!AC157&lt;&gt;"",申請書!AC157,"")</f>
        <v/>
      </c>
      <c r="BX2" s="104" t="str">
        <f>IF(申請書!AA161&lt;&gt;"",申請書!AA161,"")</f>
        <v/>
      </c>
      <c r="BY2" s="35" t="str">
        <f>申請書!K165</f>
        <v>交付決定日以降</v>
      </c>
      <c r="BZ2" s="35" t="str">
        <f>IF(AND(申請書!M166&lt;&gt;"",申請書!P166&lt;&gt;"",申請書!S166&lt;&gt;""),申請書!K166&amp;申請書!M166&amp;申請書!O166&amp;申請書!P166&amp;申請書!R166&amp;申請書!S166&amp;申請書!U166,"")</f>
        <v/>
      </c>
      <c r="CA2" s="61" t="str">
        <f>IF(ISBLANK(申請書!AE179),"",申請書!AE179)</f>
        <v/>
      </c>
      <c r="CB2" s="61" t="str">
        <f>IF(ISBLANK(申請書!AE181),"",申請書!AE181)</f>
        <v/>
      </c>
      <c r="CC2" s="61" t="str">
        <f>IF(ISBLANK(申請書!AE183),"",申請書!AE183)</f>
        <v/>
      </c>
      <c r="CD2" s="61" t="str">
        <f>IF(ISBLANK(申請書!AE185),"",申請書!AE185)</f>
        <v/>
      </c>
      <c r="CE2" s="61" t="str">
        <f>IF(ISBLANK(申請書!AE187),"",申請書!AE187)</f>
        <v/>
      </c>
      <c r="CF2" s="61" t="str">
        <f>IF(ISBLANK(申請書!AE190),"",申請書!AE190)</f>
        <v/>
      </c>
      <c r="CG2" s="61" t="str">
        <f>IF(ISBLANK(申請書!AE193),"",申請書!AE193)</f>
        <v/>
      </c>
      <c r="CH2" s="61" t="str">
        <f>IF(ISBLANK(申請書!AE195),"",申請書!AE195)</f>
        <v/>
      </c>
      <c r="CI2" s="61" t="str">
        <f>IF(ISBLANK(申請書!AE198),"",申請書!AE198)</f>
        <v/>
      </c>
      <c r="CJ2" s="61" t="str">
        <f>IF(ISBLANK(申請書!AE200),"",申請書!AE200)</f>
        <v/>
      </c>
      <c r="CK2" s="61" t="str">
        <f>IF(ISBLANK(申請書!AE203),"",申請書!AE203)</f>
        <v/>
      </c>
      <c r="CL2" s="61" t="str">
        <f>IF(ISBLANK(申請書!AE205),"",申請書!AE205)</f>
        <v/>
      </c>
      <c r="CM2" s="61" t="str">
        <f>IF(ISBLANK(申請書!AE207),"",申請書!AE207)</f>
        <v/>
      </c>
      <c r="CN2" s="61" t="str">
        <f>IF(ISBLANK(申請書!AE210),"",申請書!AE210)</f>
        <v/>
      </c>
      <c r="CO2" s="109" t="str">
        <f>BN2</f>
        <v/>
      </c>
      <c r="CP2" s="110" t="str">
        <f>BN3</f>
        <v/>
      </c>
      <c r="CQ2" s="110" t="str">
        <f>BN4</f>
        <v/>
      </c>
      <c r="CR2" s="110" t="str">
        <f>BO2</f>
        <v/>
      </c>
      <c r="CS2" s="110" t="str">
        <f>BO3</f>
        <v/>
      </c>
      <c r="CT2" s="110" t="str">
        <f>BO4</f>
        <v/>
      </c>
      <c r="CU2" s="110">
        <f>BP2</f>
        <v>0</v>
      </c>
      <c r="CV2" s="110">
        <f>BP3</f>
        <v>0</v>
      </c>
      <c r="CW2" s="110">
        <f>BP4</f>
        <v>0</v>
      </c>
    </row>
    <row r="3" spans="1:101" ht="24" customHeight="1" x14ac:dyDescent="0.4">
      <c r="A3" s="37"/>
      <c r="B3" s="43"/>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103" t="str">
        <f>申請書!D143</f>
        <v>（ロ）消耗品費等</v>
      </c>
      <c r="BN3" s="105" t="str">
        <f>IF(申請書!L143&lt;&gt;"",申請書!L143,"")</f>
        <v/>
      </c>
      <c r="BO3" s="105" t="str">
        <f>IF(申請書!S143&lt;&gt;"",申請書!S143,"")</f>
        <v/>
      </c>
      <c r="BP3" s="105">
        <f>IF(申請書!AC143&lt;&gt;"",申請書!AC143,"")</f>
        <v>0</v>
      </c>
      <c r="BQ3" s="41"/>
      <c r="BR3" s="36"/>
      <c r="BS3" s="36"/>
      <c r="BT3" s="36"/>
      <c r="BU3" s="36"/>
      <c r="BV3" s="36"/>
      <c r="BW3" s="36"/>
      <c r="BX3" s="36"/>
      <c r="BY3" s="36"/>
      <c r="BZ3" s="36"/>
      <c r="CA3" s="36"/>
      <c r="CB3" s="36"/>
      <c r="CC3" s="36"/>
      <c r="CD3" s="36"/>
      <c r="CE3" s="36"/>
      <c r="CF3" s="36"/>
      <c r="CG3" s="36"/>
      <c r="CH3" s="36"/>
      <c r="CI3" s="36"/>
      <c r="CJ3" s="36"/>
      <c r="CK3" s="36"/>
      <c r="CL3" s="36"/>
      <c r="CM3" s="36"/>
      <c r="CN3" s="36"/>
      <c r="CO3" s="111"/>
      <c r="CP3" s="112"/>
      <c r="CQ3" s="112"/>
      <c r="CR3" s="112"/>
      <c r="CS3" s="112"/>
      <c r="CT3" s="112"/>
      <c r="CU3" s="112"/>
      <c r="CV3" s="112"/>
      <c r="CW3" s="113"/>
    </row>
    <row r="4" spans="1:101" ht="24" customHeight="1" x14ac:dyDescent="0.4">
      <c r="A4" s="37"/>
      <c r="B4" s="43"/>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103" t="str">
        <f>申請書!D144</f>
        <v>（ハ）その他</v>
      </c>
      <c r="BN4" s="105" t="str">
        <f>IF(申請書!L144&lt;&gt;"",申請書!L144,"")</f>
        <v/>
      </c>
      <c r="BO4" s="105" t="str">
        <f>IF(申請書!S144&lt;&gt;"",申請書!S144,"")</f>
        <v/>
      </c>
      <c r="BP4" s="105">
        <f>IF(申請書!AC144&lt;&gt;"",申請書!AC144,"")</f>
        <v>0</v>
      </c>
      <c r="BQ4" s="41"/>
      <c r="BR4" s="36"/>
      <c r="BS4" s="36"/>
      <c r="BT4" s="36"/>
      <c r="BU4" s="36"/>
      <c r="BV4" s="36"/>
      <c r="BW4" s="36"/>
      <c r="BX4" s="36"/>
      <c r="BY4" s="36"/>
      <c r="BZ4" s="36"/>
      <c r="CA4" s="36"/>
      <c r="CB4" s="36"/>
      <c r="CC4" s="36"/>
      <c r="CD4" s="36"/>
      <c r="CE4" s="36"/>
      <c r="CF4" s="36"/>
      <c r="CG4" s="36"/>
      <c r="CH4" s="36"/>
      <c r="CI4" s="36"/>
      <c r="CJ4" s="36"/>
      <c r="CK4" s="36"/>
      <c r="CL4" s="36"/>
      <c r="CM4" s="36"/>
      <c r="CN4" s="36"/>
      <c r="CO4" s="111"/>
      <c r="CP4" s="112"/>
      <c r="CQ4" s="112"/>
      <c r="CR4" s="112"/>
      <c r="CS4" s="112"/>
      <c r="CT4" s="113"/>
      <c r="CU4" s="112"/>
      <c r="CV4" s="112"/>
      <c r="CW4" s="113"/>
    </row>
  </sheetData>
  <sheetProtection sheet="1" objects="1" scenario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49"/>
  <sheetViews>
    <sheetView showGridLines="0" showRowColHeaders="0" tabSelected="1" view="pageBreakPreview" zoomScale="150" zoomScaleNormal="150" zoomScaleSheetLayoutView="150" workbookViewId="0">
      <pane ySplit="1" topLeftCell="A2" activePane="bottomLeft" state="frozen"/>
      <selection pane="bottomLeft" activeCell="AB4" sqref="AB4:AC4"/>
    </sheetView>
  </sheetViews>
  <sheetFormatPr defaultColWidth="10.6640625" defaultRowHeight="12" x14ac:dyDescent="0.4"/>
  <cols>
    <col min="1" max="1" width="0.88671875" style="4" customWidth="1"/>
    <col min="2" max="2" width="2.109375" style="4" customWidth="1"/>
    <col min="3" max="3" width="2.5546875" style="4" customWidth="1"/>
    <col min="4" max="36" width="2.109375" style="4" customWidth="1"/>
    <col min="37" max="37" width="0.6640625" style="4" customWidth="1"/>
    <col min="38" max="38" width="3" style="15" customWidth="1"/>
    <col min="39" max="39" width="40.5546875" style="16" customWidth="1"/>
    <col min="40" max="42" width="4.88671875" style="4" customWidth="1"/>
    <col min="43" max="43" width="7.44140625" style="4" customWidth="1"/>
    <col min="44" max="44" width="7.44140625" style="63" customWidth="1"/>
    <col min="45" max="16384" width="10.6640625" style="4"/>
  </cols>
  <sheetData>
    <row r="1" spans="1:44" ht="21.95" customHeight="1" x14ac:dyDescent="0.4">
      <c r="A1" s="334"/>
      <c r="B1" s="335"/>
      <c r="C1" s="335"/>
      <c r="D1" s="335"/>
      <c r="E1" s="335"/>
      <c r="F1" s="335"/>
      <c r="G1" s="335"/>
      <c r="H1" s="185"/>
      <c r="I1" s="185"/>
      <c r="J1" s="229" t="s">
        <v>1</v>
      </c>
      <c r="K1" s="229"/>
      <c r="L1" s="229"/>
      <c r="M1" s="229"/>
      <c r="N1" s="313" t="s">
        <v>257</v>
      </c>
      <c r="O1" s="313"/>
      <c r="P1" s="313"/>
      <c r="Q1" s="313"/>
      <c r="R1" s="313"/>
      <c r="S1" s="313"/>
      <c r="T1" s="313"/>
      <c r="U1" s="313"/>
      <c r="V1" s="313"/>
      <c r="W1" s="313"/>
      <c r="X1" s="313"/>
      <c r="Y1" s="313"/>
      <c r="Z1" s="313"/>
      <c r="AA1" s="313"/>
      <c r="AB1" s="313"/>
      <c r="AC1" s="313"/>
      <c r="AD1" s="313"/>
      <c r="AE1" s="313"/>
      <c r="AF1" s="313"/>
      <c r="AG1" s="313"/>
      <c r="AH1" s="313"/>
      <c r="AI1" s="313"/>
      <c r="AJ1" s="7"/>
      <c r="AL1" s="10" t="s">
        <v>105</v>
      </c>
      <c r="AM1" s="24" t="s">
        <v>102</v>
      </c>
    </row>
    <row r="2" spans="1:44" ht="14.1" customHeight="1" x14ac:dyDescent="0.4">
      <c r="A2" s="6"/>
      <c r="B2" s="247" t="s">
        <v>101</v>
      </c>
      <c r="C2" s="247"/>
      <c r="D2" s="247"/>
      <c r="E2" s="247"/>
      <c r="F2" s="248" t="str">
        <f>IF(AND($H$1&lt;&gt;"",$L$1&lt;&gt;""),"【"&amp;$H$1&amp;"・"&amp;$L$1&amp;"】","")</f>
        <v/>
      </c>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9" t="s">
        <v>251</v>
      </c>
      <c r="AJ2" s="249"/>
      <c r="AL2" s="25"/>
      <c r="AM2" s="13"/>
    </row>
    <row r="3" spans="1:44" ht="14.1" customHeight="1" x14ac:dyDescent="0.4">
      <c r="A3" s="5"/>
      <c r="B3" s="6"/>
      <c r="C3" s="6"/>
      <c r="D3" s="6"/>
      <c r="E3" s="6"/>
      <c r="F3" s="6"/>
      <c r="G3" s="6"/>
      <c r="H3" s="6"/>
      <c r="I3" s="6"/>
      <c r="J3" s="6"/>
      <c r="K3" s="6"/>
      <c r="L3" s="6"/>
      <c r="M3" s="6"/>
      <c r="N3" s="6"/>
      <c r="O3" s="6"/>
      <c r="P3" s="6"/>
      <c r="Q3" s="6"/>
      <c r="R3" s="6"/>
      <c r="S3" s="6"/>
      <c r="T3" s="6"/>
      <c r="U3" s="6"/>
      <c r="V3" s="6"/>
      <c r="W3" s="6"/>
      <c r="X3" s="6"/>
      <c r="Y3" s="6"/>
      <c r="Z3" s="6"/>
      <c r="AA3" s="409"/>
      <c r="AB3" s="409"/>
      <c r="AC3" s="409"/>
      <c r="AD3" s="409"/>
      <c r="AE3" s="409"/>
      <c r="AF3" s="409"/>
      <c r="AG3" s="409"/>
      <c r="AH3" s="409"/>
      <c r="AI3" s="409"/>
      <c r="AJ3" s="409"/>
      <c r="AL3" s="25"/>
      <c r="AM3" s="13"/>
    </row>
    <row r="4" spans="1:44" ht="14.1" customHeight="1" x14ac:dyDescent="0.4">
      <c r="B4" s="6"/>
      <c r="C4" s="6"/>
      <c r="D4" s="6"/>
      <c r="E4" s="6"/>
      <c r="F4" s="6"/>
      <c r="G4" s="6"/>
      <c r="H4" s="6"/>
      <c r="I4" s="6"/>
      <c r="J4" s="6"/>
      <c r="K4" s="6"/>
      <c r="L4" s="6"/>
      <c r="M4" s="6"/>
      <c r="N4" s="6"/>
      <c r="O4" s="6"/>
      <c r="P4" s="6"/>
      <c r="Q4" s="6"/>
      <c r="R4" s="6"/>
      <c r="S4" s="6"/>
      <c r="T4" s="6"/>
      <c r="U4" s="6"/>
      <c r="V4" s="6"/>
      <c r="W4" s="6"/>
      <c r="X4" s="12"/>
      <c r="Z4" s="390" t="s">
        <v>143</v>
      </c>
      <c r="AA4" s="391"/>
      <c r="AB4" s="413"/>
      <c r="AC4" s="414"/>
      <c r="AD4" s="21" t="s">
        <v>89</v>
      </c>
      <c r="AE4" s="375"/>
      <c r="AF4" s="376"/>
      <c r="AG4" s="22" t="s">
        <v>2</v>
      </c>
      <c r="AH4" s="377"/>
      <c r="AI4" s="378"/>
      <c r="AJ4" s="23" t="s">
        <v>3</v>
      </c>
      <c r="AL4" s="26" t="str">
        <f>IF(AND(AB4&lt;&gt;"",AE4&lt;&gt;"",AH4&lt;&gt;""),IF(ISERROR(DAY(AB4+2018&amp;"/"&amp;AE4&amp;"/"&amp;AH4)),"!",""),"?")</f>
        <v>?</v>
      </c>
      <c r="AM4" s="13" t="str">
        <f>IF(AL4="","",IF(AL4="?","申請日を入力して下さい。","申請日が間違っています。"))</f>
        <v>申請日を入力して下さい。</v>
      </c>
    </row>
    <row r="5" spans="1:44" s="85" customFormat="1" ht="14.1" customHeight="1" x14ac:dyDescent="0.4">
      <c r="B5" s="6"/>
      <c r="C5" s="6"/>
      <c r="D5" s="6"/>
      <c r="E5" s="6"/>
      <c r="F5" s="6"/>
      <c r="G5" s="6"/>
      <c r="H5" s="6"/>
      <c r="I5" s="6"/>
      <c r="J5" s="6"/>
      <c r="K5" s="6"/>
      <c r="L5" s="6"/>
      <c r="M5" s="6"/>
      <c r="N5" s="6"/>
      <c r="O5" s="6"/>
      <c r="P5" s="6"/>
      <c r="Q5" s="6"/>
      <c r="R5" s="6"/>
      <c r="S5" s="6"/>
      <c r="T5" s="6"/>
      <c r="U5" s="6"/>
      <c r="V5" s="6"/>
      <c r="W5" s="6"/>
      <c r="X5" s="12"/>
      <c r="Z5" s="173"/>
      <c r="AA5" s="173"/>
      <c r="AB5" s="175"/>
      <c r="AC5" s="175"/>
      <c r="AD5" s="12"/>
      <c r="AE5" s="176"/>
      <c r="AF5" s="176"/>
      <c r="AG5" s="174"/>
      <c r="AH5" s="177"/>
      <c r="AI5" s="177"/>
      <c r="AJ5" s="174"/>
      <c r="AL5" s="26"/>
      <c r="AM5" s="13"/>
      <c r="AR5" s="63"/>
    </row>
    <row r="6" spans="1:44" ht="14.1" customHeight="1" x14ac:dyDescent="0.4">
      <c r="B6" s="11" t="s">
        <v>144</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L6" s="25"/>
      <c r="AM6" s="13"/>
    </row>
    <row r="7" spans="1:44" ht="14.1" customHeight="1" x14ac:dyDescent="0.4">
      <c r="B7" s="3"/>
      <c r="C7" s="3"/>
      <c r="D7" s="3"/>
      <c r="E7" s="3"/>
      <c r="F7" s="410" t="s">
        <v>5</v>
      </c>
      <c r="G7" s="410"/>
      <c r="H7" s="410"/>
      <c r="I7" s="410" t="s">
        <v>6</v>
      </c>
      <c r="J7" s="410"/>
      <c r="K7" s="410"/>
      <c r="L7" s="410"/>
      <c r="M7" s="410"/>
      <c r="N7" s="11" t="s">
        <v>4</v>
      </c>
      <c r="O7" s="11"/>
      <c r="P7" s="11"/>
      <c r="Q7" s="11"/>
      <c r="R7" s="11"/>
      <c r="S7" s="11"/>
      <c r="T7" s="11"/>
      <c r="U7" s="11"/>
      <c r="V7" s="11"/>
      <c r="W7" s="11"/>
      <c r="X7" s="11"/>
      <c r="Y7" s="11"/>
      <c r="Z7" s="11"/>
      <c r="AA7" s="11"/>
      <c r="AB7" s="11"/>
      <c r="AC7" s="11"/>
      <c r="AD7" s="11"/>
      <c r="AE7" s="11"/>
      <c r="AF7" s="11"/>
      <c r="AG7" s="11"/>
      <c r="AH7" s="11"/>
      <c r="AI7" s="11"/>
      <c r="AJ7" s="11"/>
      <c r="AL7" s="25"/>
      <c r="AM7" s="13"/>
    </row>
    <row r="8" spans="1:44" ht="14.1" customHeight="1" x14ac:dyDescent="0.4">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L8" s="25"/>
      <c r="AM8" s="13"/>
    </row>
    <row r="9" spans="1:44" ht="14.1" customHeight="1" x14ac:dyDescent="0.4">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L9" s="25"/>
      <c r="AM9" s="13"/>
    </row>
    <row r="10" spans="1:44" ht="14.1" customHeight="1" x14ac:dyDescent="0.4">
      <c r="C10" s="336" t="str">
        <f>IF($J$1&lt;&gt;"","  【"&amp;$J$1&amp;"】石油ガス流通合理化対策事業費補助金（石油ガスの流通合理化及び取引の適正化等に関する支援事業費のうち構造改善推進事業に係るもの）交付申請書","")</f>
        <v xml:space="preserve">  【令和２年度】石油ガス流通合理化対策事業費補助金（石油ガスの流通合理化及び取引の適正化等に関する支援事業費のうち構造改善推進事業に係るもの）交付申請書</v>
      </c>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6"/>
      <c r="AL10" s="26"/>
      <c r="AM10" s="13"/>
    </row>
    <row r="11" spans="1:44" ht="14.1" customHeight="1" x14ac:dyDescent="0.4">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11"/>
      <c r="AL11" s="25"/>
      <c r="AM11" s="13"/>
    </row>
    <row r="12" spans="1:44" ht="14.1" customHeight="1" x14ac:dyDescent="0.4">
      <c r="B12" s="3"/>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
      <c r="AL12" s="25"/>
      <c r="AM12" s="13"/>
    </row>
    <row r="13" spans="1:44" ht="14.1" customHeight="1" x14ac:dyDescent="0.4">
      <c r="C13" s="11" t="s">
        <v>162</v>
      </c>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L13" s="25"/>
      <c r="AM13" s="13"/>
    </row>
    <row r="14" spans="1:44" s="85" customFormat="1" ht="14.1" customHeight="1" x14ac:dyDescent="0.4">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L14" s="25"/>
      <c r="AM14" s="13"/>
      <c r="AR14" s="63"/>
    </row>
    <row r="15" spans="1:44" s="85" customFormat="1" ht="14.1" customHeight="1" x14ac:dyDescent="0.4">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L15" s="25"/>
      <c r="AM15" s="13"/>
      <c r="AR15" s="63"/>
    </row>
    <row r="16" spans="1:44" ht="14.1" customHeight="1" x14ac:dyDescent="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L16" s="25"/>
      <c r="AM16" s="13"/>
    </row>
    <row r="17" spans="1:39" ht="14.1" customHeight="1" x14ac:dyDescent="0.4">
      <c r="B17" s="250" t="s">
        <v>163</v>
      </c>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L17" s="25"/>
      <c r="AM17" s="13"/>
    </row>
    <row r="18" spans="1:39" ht="14.1" customHeight="1" x14ac:dyDescent="0.4">
      <c r="AL18" s="25"/>
      <c r="AM18" s="13"/>
    </row>
    <row r="19" spans="1:39" ht="14.1" customHeight="1" x14ac:dyDescent="0.4">
      <c r="A19" s="3"/>
      <c r="B19" s="3"/>
      <c r="C19" s="17" t="s">
        <v>77</v>
      </c>
      <c r="D19" s="315" t="s">
        <v>7</v>
      </c>
      <c r="E19" s="316"/>
      <c r="F19" s="316"/>
      <c r="G19" s="316"/>
      <c r="H19" s="316"/>
      <c r="I19" s="316"/>
      <c r="J19" s="316"/>
      <c r="K19" s="392"/>
      <c r="L19" s="393"/>
      <c r="M19" s="393"/>
      <c r="N19" s="393"/>
      <c r="O19" s="393"/>
      <c r="P19" s="393"/>
      <c r="Q19" s="393"/>
      <c r="R19" s="393"/>
      <c r="S19" s="394"/>
      <c r="T19" s="395"/>
      <c r="U19" s="396"/>
      <c r="V19" s="396"/>
      <c r="W19" s="396"/>
      <c r="X19" s="396"/>
      <c r="Y19" s="396"/>
      <c r="Z19" s="396"/>
      <c r="AA19" s="396"/>
      <c r="AB19" s="396"/>
      <c r="AC19" s="396"/>
      <c r="AD19" s="396"/>
      <c r="AE19" s="396"/>
      <c r="AF19" s="396"/>
      <c r="AG19" s="396"/>
      <c r="AH19" s="396"/>
      <c r="AI19" s="397"/>
      <c r="AL19" s="26" t="str">
        <f>IF(K19="","?",IF(LEN(K19)&lt;&gt;13,"!",""))</f>
        <v>?</v>
      </c>
      <c r="AM19" s="13" t="str">
        <f>IF(AL19="","",IF(AL19="?","法人番号を入力して下さい。","法人番号は１３桁で入力して下さい。"))</f>
        <v>法人番号を入力して下さい。</v>
      </c>
    </row>
    <row r="20" spans="1:39" ht="14.1" customHeight="1" x14ac:dyDescent="0.4">
      <c r="B20" s="3"/>
      <c r="C20" s="18" t="s">
        <v>78</v>
      </c>
      <c r="D20" s="411" t="s">
        <v>153</v>
      </c>
      <c r="E20" s="411"/>
      <c r="F20" s="411"/>
      <c r="G20" s="411"/>
      <c r="H20" s="411"/>
      <c r="I20" s="411"/>
      <c r="J20" s="412"/>
      <c r="K20" s="379"/>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1"/>
      <c r="AL20" s="26" t="str">
        <f>IF(K20="","?",IF(LEN(K20)&gt;50,"!",""))</f>
        <v>?</v>
      </c>
      <c r="AM20" s="13" t="str">
        <f>IF(AL20="?","申請者の法人名を入力して下さい。",IF(AL20="!","申請者の法人名は５０文字以内で入力して下さい。",""))</f>
        <v>申請者の法人名を入力して下さい。</v>
      </c>
    </row>
    <row r="21" spans="1:39" ht="14.1" customHeight="1" x14ac:dyDescent="0.4">
      <c r="B21" s="3"/>
      <c r="C21" s="19" t="s">
        <v>79</v>
      </c>
      <c r="D21" s="251" t="s">
        <v>154</v>
      </c>
      <c r="E21" s="252"/>
      <c r="F21" s="252"/>
      <c r="G21" s="252"/>
      <c r="H21" s="252"/>
      <c r="I21" s="252"/>
      <c r="J21" s="252"/>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4"/>
      <c r="AL21" s="26" t="str">
        <f>IF(K21="","?",IF(LEN(K21)&gt;20,"!",""))</f>
        <v>?</v>
      </c>
      <c r="AM21" s="13" t="str">
        <f>IF(AL21="?","役職名を入力して下さい。",IF(AL21="!","役職名は２０文字以内で入力して下さい。",""))</f>
        <v>役職名を入力して下さい。</v>
      </c>
    </row>
    <row r="22" spans="1:39" ht="14.1" customHeight="1" x14ac:dyDescent="0.4">
      <c r="A22" s="3"/>
      <c r="B22" s="3"/>
      <c r="C22" s="19" t="s">
        <v>80</v>
      </c>
      <c r="D22" s="251" t="s">
        <v>73</v>
      </c>
      <c r="E22" s="252"/>
      <c r="F22" s="252"/>
      <c r="G22" s="252"/>
      <c r="H22" s="252"/>
      <c r="I22" s="252"/>
      <c r="J22" s="252"/>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4"/>
      <c r="AL22" s="26" t="str">
        <f>IF(K22="","?",IF(LEN(K22)&gt;30,"!",""))</f>
        <v>?</v>
      </c>
      <c r="AM22" s="13" t="str">
        <f>IF(AL22="?","氏名を入力して下さい。",IF(AL22="!","氏名は３０文字以内で入力して下さい。",""))</f>
        <v>氏名を入力して下さい。</v>
      </c>
    </row>
    <row r="23" spans="1:39" ht="14.1" customHeight="1" x14ac:dyDescent="0.4">
      <c r="A23" s="3"/>
      <c r="B23" s="3"/>
      <c r="C23" s="29" t="s">
        <v>81</v>
      </c>
      <c r="D23" s="261" t="s">
        <v>12</v>
      </c>
      <c r="E23" s="261"/>
      <c r="F23" s="261"/>
      <c r="G23" s="261"/>
      <c r="H23" s="261"/>
      <c r="I23" s="261"/>
      <c r="J23" s="261"/>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3"/>
      <c r="AL23" s="26" t="str">
        <f>IF(K24="","?",IF(AND(LEN(K24)=8,COUNTIF(K24,"*-*")),"","!"))</f>
        <v>?</v>
      </c>
      <c r="AM23" s="13" t="str">
        <f>IF(AL23="?","郵便番号○○○-○○○○を半角で入力して下さい。",IF(AL23="!","郵便番号は'-'を含めて８文字で入力して下さい。",""))</f>
        <v>郵便番号○○○-○○○○を半角で入力して下さい。</v>
      </c>
    </row>
    <row r="24" spans="1:39" ht="14.1" customHeight="1" x14ac:dyDescent="0.4">
      <c r="B24" s="3"/>
      <c r="C24" s="32"/>
      <c r="D24" s="252" t="s">
        <v>9</v>
      </c>
      <c r="E24" s="252"/>
      <c r="F24" s="252"/>
      <c r="G24" s="252"/>
      <c r="H24" s="252"/>
      <c r="I24" s="252"/>
      <c r="J24" s="252"/>
      <c r="K24" s="385"/>
      <c r="L24" s="386"/>
      <c r="M24" s="386"/>
      <c r="N24" s="386"/>
      <c r="O24" s="386"/>
      <c r="P24" s="386"/>
      <c r="Q24" s="386"/>
      <c r="R24" s="386"/>
      <c r="S24" s="387"/>
      <c r="T24" s="384" t="s">
        <v>10</v>
      </c>
      <c r="U24" s="384"/>
      <c r="V24" s="384"/>
      <c r="W24" s="384"/>
      <c r="X24" s="384"/>
      <c r="Y24" s="384"/>
      <c r="Z24" s="406"/>
      <c r="AA24" s="406"/>
      <c r="AB24" s="406"/>
      <c r="AC24" s="406"/>
      <c r="AD24" s="406"/>
      <c r="AE24" s="406"/>
      <c r="AF24" s="398"/>
      <c r="AG24" s="262"/>
      <c r="AH24" s="262"/>
      <c r="AI24" s="263"/>
      <c r="AL24" s="26" t="str">
        <f>IF(Z24="","?","")</f>
        <v>?</v>
      </c>
      <c r="AM24" s="13" t="str">
        <f>IF(AL24="?","都道府県を選択して下さい。","")</f>
        <v>都道府県を選択して下さい。</v>
      </c>
    </row>
    <row r="25" spans="1:39" ht="27.95" customHeight="1" x14ac:dyDescent="0.4">
      <c r="B25" s="3"/>
      <c r="C25" s="32"/>
      <c r="D25" s="421" t="s">
        <v>11</v>
      </c>
      <c r="E25" s="421"/>
      <c r="F25" s="421"/>
      <c r="G25" s="421"/>
      <c r="H25" s="421"/>
      <c r="I25" s="421"/>
      <c r="J25" s="421"/>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9"/>
      <c r="AL25" s="26" t="str">
        <f>IF(K25="","?",IF(LEN(K25)&gt;50,"!",""))</f>
        <v>?</v>
      </c>
      <c r="AM25" s="13" t="str">
        <f>IF(AL25="?","都道府県以下の住所を入力して下さい。",IF(AL25="!","住所は５０文字以内で入力して下さい。",""))</f>
        <v>都道府県以下の住所を入力して下さい。</v>
      </c>
    </row>
    <row r="26" spans="1:39" ht="14.1" customHeight="1" x14ac:dyDescent="0.4">
      <c r="B26" s="3"/>
      <c r="C26" s="29" t="s">
        <v>82</v>
      </c>
      <c r="D26" s="473" t="s">
        <v>292</v>
      </c>
      <c r="E26" s="474"/>
      <c r="F26" s="474"/>
      <c r="G26" s="474"/>
      <c r="H26" s="474"/>
      <c r="I26" s="474"/>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5"/>
      <c r="AL26" s="25"/>
      <c r="AM26" s="13"/>
    </row>
    <row r="27" spans="1:39" ht="14.1" customHeight="1" x14ac:dyDescent="0.4">
      <c r="B27" s="3"/>
      <c r="C27" s="32"/>
      <c r="D27" s="405" t="s">
        <v>103</v>
      </c>
      <c r="E27" s="405"/>
      <c r="F27" s="405"/>
      <c r="G27" s="405"/>
      <c r="H27" s="405"/>
      <c r="I27" s="405"/>
      <c r="J27" s="405"/>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5"/>
      <c r="AL27" s="26" t="str">
        <f>IF(K27="","?",IF(LEN(K27)&gt;50,"!",""))</f>
        <v>?</v>
      </c>
      <c r="AM27" s="13" t="str">
        <f>IF(AL27="?","所属部署名を入力して下さい。",IF(AL27="!","所属部署名は３０文字以内で入力して下さい。",""))</f>
        <v>所属部署名を入力して下さい。</v>
      </c>
    </row>
    <row r="28" spans="1:39" ht="14.1" customHeight="1" x14ac:dyDescent="0.4">
      <c r="B28" s="3"/>
      <c r="C28" s="32"/>
      <c r="D28" s="252" t="s">
        <v>61</v>
      </c>
      <c r="E28" s="252"/>
      <c r="F28" s="252"/>
      <c r="G28" s="252"/>
      <c r="H28" s="252"/>
      <c r="I28" s="252"/>
      <c r="J28" s="252"/>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4"/>
      <c r="AL28" s="26" t="str">
        <f>IF(K28="","?",IF(LEN(K28)&gt;20,"!",""))</f>
        <v>?</v>
      </c>
      <c r="AM28" s="13" t="str">
        <f>IF(AL28="?","役職名を入力して下さい。",IF(AL28="!","役職名は２０文字以内で入力して下さい。",""))</f>
        <v>役職名を入力して下さい。</v>
      </c>
    </row>
    <row r="29" spans="1:39" ht="14.1" customHeight="1" x14ac:dyDescent="0.4">
      <c r="B29" s="3"/>
      <c r="C29" s="32"/>
      <c r="D29" s="252" t="s">
        <v>155</v>
      </c>
      <c r="E29" s="252"/>
      <c r="F29" s="252"/>
      <c r="G29" s="252"/>
      <c r="H29" s="252"/>
      <c r="I29" s="252"/>
      <c r="J29" s="252"/>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1"/>
      <c r="AL29" s="26" t="str">
        <f>IF(K29="","?",IF(LEN(K29)&gt;30,"!",""))</f>
        <v>?</v>
      </c>
      <c r="AM29" s="13" t="str">
        <f>IF(AL29="?","実務担当者の氏名を入力して下さい。",IF(AL29="!","実務担当者の氏名は３０文字以内で入力して下さい。",""))</f>
        <v>実務担当者の氏名を入力して下さい。</v>
      </c>
    </row>
    <row r="30" spans="1:39" ht="14.1" customHeight="1" x14ac:dyDescent="0.4">
      <c r="B30" s="3"/>
      <c r="C30" s="32"/>
      <c r="D30" s="252" t="s">
        <v>62</v>
      </c>
      <c r="E30" s="252"/>
      <c r="F30" s="252"/>
      <c r="G30" s="252"/>
      <c r="H30" s="252"/>
      <c r="I30" s="252"/>
      <c r="J30" s="252"/>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5"/>
      <c r="AL30" s="26" t="str">
        <f>IF(K30="","?",IF(AND(COUNTIF(K30,"*@*"),LEN(K30)&lt;51),"","!"))</f>
        <v>?</v>
      </c>
      <c r="AM30" s="13" t="str">
        <f>IF(AL30="?","メールアドレスを半角で入力して下さい。",IF(AL30="!","メールアドレスは'@'を含めて５０文字以内で入力して下さい。",""))</f>
        <v>メールアドレスを半角で入力して下さい。</v>
      </c>
    </row>
    <row r="31" spans="1:39" ht="14.1" customHeight="1" x14ac:dyDescent="0.4">
      <c r="B31" s="3"/>
      <c r="C31" s="32"/>
      <c r="D31" s="252" t="s">
        <v>63</v>
      </c>
      <c r="E31" s="252"/>
      <c r="F31" s="252"/>
      <c r="G31" s="252"/>
      <c r="H31" s="252"/>
      <c r="I31" s="252"/>
      <c r="J31" s="25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3"/>
      <c r="AL31" s="26" t="str">
        <f>IF(K31="","?",IF(AND(COUNTIF(K31,"*-*-*"),LEN(K31)=12),"","!"))</f>
        <v>?</v>
      </c>
      <c r="AM31" s="13" t="str">
        <f>IF(AL31="?","電話番号を市外局番から'-'を含めて半角で入力して下さい。",IF(AL31="!","電話番号は'-'を含めて１２文字以内で入力して下さい。",""))</f>
        <v>電話番号を市外局番から'-'を含めて半角で入力して下さい。</v>
      </c>
    </row>
    <row r="32" spans="1:39" ht="14.1" customHeight="1" x14ac:dyDescent="0.4">
      <c r="B32" s="3"/>
      <c r="C32" s="28"/>
      <c r="D32" s="252" t="s">
        <v>64</v>
      </c>
      <c r="E32" s="252"/>
      <c r="F32" s="252"/>
      <c r="G32" s="252"/>
      <c r="H32" s="252"/>
      <c r="I32" s="252"/>
      <c r="J32" s="25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3"/>
      <c r="AL32" s="26" t="str">
        <f>IF(K32="","?",IF(AND(COUNTIF(K32,"*-*-*"),LEN(K32)=12),"","!"))</f>
        <v>?</v>
      </c>
      <c r="AM32" s="13" t="str">
        <f>IF(AL32="?","FAX番号を市外局番から'-'を含めて半角で入力して下さい。",IF(AL32="!","FAX番号は'-'を含めて１２文字以内で入力して下さい。",""))</f>
        <v>FAX番号を市外局番から'-'を含めて半角で入力して下さい。</v>
      </c>
    </row>
    <row r="33" spans="1:44" ht="14.1" customHeight="1" x14ac:dyDescent="0.4">
      <c r="B33" s="3"/>
      <c r="C33" s="20" t="s">
        <v>83</v>
      </c>
      <c r="D33" s="326" t="s">
        <v>164</v>
      </c>
      <c r="E33" s="327"/>
      <c r="F33" s="327"/>
      <c r="G33" s="327"/>
      <c r="H33" s="327"/>
      <c r="I33" s="327"/>
      <c r="J33" s="327"/>
      <c r="K33" s="328"/>
      <c r="L33" s="329"/>
      <c r="M33" s="329"/>
      <c r="N33" s="329"/>
      <c r="O33" s="329"/>
      <c r="P33" s="329"/>
      <c r="Q33" s="329"/>
      <c r="R33" s="329"/>
      <c r="S33" s="330"/>
      <c r="T33" s="331" t="s">
        <v>165</v>
      </c>
      <c r="U33" s="332"/>
      <c r="V33" s="332"/>
      <c r="W33" s="332"/>
      <c r="X33" s="332"/>
      <c r="Y33" s="332"/>
      <c r="Z33" s="332"/>
      <c r="AA33" s="332"/>
      <c r="AB33" s="332"/>
      <c r="AC33" s="332"/>
      <c r="AD33" s="332"/>
      <c r="AE33" s="332"/>
      <c r="AF33" s="332"/>
      <c r="AG33" s="332"/>
      <c r="AH33" s="332"/>
      <c r="AI33" s="333"/>
      <c r="AL33" s="26" t="str">
        <f>IF(K33="","?","")</f>
        <v>?</v>
      </c>
      <c r="AM33" s="13" t="str">
        <f>IF(AL33="?","販売事業者登録番号を入力して下さい。","")</f>
        <v>販売事業者登録番号を入力して下さい。</v>
      </c>
    </row>
    <row r="34" spans="1:44" ht="14.1" customHeight="1" x14ac:dyDescent="0.4">
      <c r="B34" s="3"/>
      <c r="C34" s="424" t="s">
        <v>296</v>
      </c>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L34" s="25"/>
      <c r="AM34" s="13"/>
    </row>
    <row r="35" spans="1:44" ht="14.1" customHeight="1" x14ac:dyDescent="0.4">
      <c r="B35" s="3"/>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L35" s="25"/>
      <c r="AM35" s="13"/>
    </row>
    <row r="36" spans="1:44" s="85" customFormat="1" ht="14.1" customHeight="1" x14ac:dyDescent="0.4">
      <c r="B36" s="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L36" s="25"/>
      <c r="AM36" s="13"/>
      <c r="AR36" s="63"/>
    </row>
    <row r="37" spans="1:44" ht="14.1" customHeight="1" x14ac:dyDescent="0.4">
      <c r="B37" s="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L37" s="25"/>
      <c r="AM37" s="13"/>
    </row>
    <row r="38" spans="1:44" ht="14.1" customHeight="1" x14ac:dyDescent="0.4">
      <c r="AL38" s="25"/>
      <c r="AM38" s="13"/>
    </row>
    <row r="39" spans="1:44" ht="14.1" customHeight="1" x14ac:dyDescent="0.4">
      <c r="B39" s="250" t="s">
        <v>166</v>
      </c>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L39" s="25"/>
      <c r="AM39" s="13"/>
    </row>
    <row r="40" spans="1:44" ht="14.1" customHeight="1" x14ac:dyDescent="0.4">
      <c r="AL40" s="25"/>
      <c r="AM40" s="13"/>
    </row>
    <row r="41" spans="1:44" ht="14.1" customHeight="1" x14ac:dyDescent="0.4">
      <c r="B41" s="5"/>
      <c r="C41" s="59" t="s">
        <v>84</v>
      </c>
      <c r="D41" s="429" t="s">
        <v>67</v>
      </c>
      <c r="E41" s="430"/>
      <c r="F41" s="430"/>
      <c r="G41" s="430"/>
      <c r="H41" s="430"/>
      <c r="I41" s="430"/>
      <c r="J41" s="430"/>
      <c r="K41" s="255"/>
      <c r="L41" s="256"/>
      <c r="M41" s="256"/>
      <c r="N41" s="256"/>
      <c r="O41" s="257"/>
      <c r="P41" s="258"/>
      <c r="Q41" s="259"/>
      <c r="R41" s="259"/>
      <c r="S41" s="259"/>
      <c r="T41" s="259"/>
      <c r="U41" s="259"/>
      <c r="V41" s="259"/>
      <c r="W41" s="259"/>
      <c r="X41" s="259"/>
      <c r="Y41" s="259"/>
      <c r="Z41" s="259"/>
      <c r="AA41" s="259"/>
      <c r="AB41" s="259"/>
      <c r="AC41" s="259"/>
      <c r="AD41" s="259"/>
      <c r="AE41" s="259"/>
      <c r="AF41" s="259"/>
      <c r="AG41" s="259"/>
      <c r="AH41" s="259"/>
      <c r="AI41" s="260"/>
      <c r="AL41" s="26" t="str">
        <f>IF(K41="","?","")</f>
        <v>?</v>
      </c>
      <c r="AM41" s="13" t="str">
        <f>IF(AL41="?","共同申請者の有無を選択して下さい。","")</f>
        <v>共同申請者の有無を選択して下さい。</v>
      </c>
    </row>
    <row r="42" spans="1:44" ht="14.1" customHeight="1" x14ac:dyDescent="0.4">
      <c r="A42" s="3"/>
      <c r="B42" s="3"/>
      <c r="C42" s="60" t="s">
        <v>92</v>
      </c>
      <c r="D42" s="337" t="s">
        <v>7</v>
      </c>
      <c r="E42" s="338"/>
      <c r="F42" s="338"/>
      <c r="G42" s="338"/>
      <c r="H42" s="338"/>
      <c r="I42" s="338"/>
      <c r="J42" s="338"/>
      <c r="K42" s="399"/>
      <c r="L42" s="400"/>
      <c r="M42" s="400"/>
      <c r="N42" s="400"/>
      <c r="O42" s="400"/>
      <c r="P42" s="400"/>
      <c r="Q42" s="400"/>
      <c r="R42" s="400"/>
      <c r="S42" s="401"/>
      <c r="T42" s="402"/>
      <c r="U42" s="403"/>
      <c r="V42" s="403"/>
      <c r="W42" s="403"/>
      <c r="X42" s="403"/>
      <c r="Y42" s="403"/>
      <c r="Z42" s="403"/>
      <c r="AA42" s="403"/>
      <c r="AB42" s="403"/>
      <c r="AC42" s="403"/>
      <c r="AD42" s="403"/>
      <c r="AE42" s="403"/>
      <c r="AF42" s="403"/>
      <c r="AG42" s="403"/>
      <c r="AH42" s="403"/>
      <c r="AI42" s="404"/>
      <c r="AL42" s="26" t="str">
        <f>IF($K$41="あり",IF(K42="","?",IF(LEN(K42)&lt;&gt;13,"!","")),"")</f>
        <v/>
      </c>
      <c r="AM42" s="13" t="str">
        <f>IF(AL42="","",IF(AL42="?","法人番号を入力して下さい。","法人番号は１３桁で入力して下さい。"))</f>
        <v/>
      </c>
    </row>
    <row r="43" spans="1:44" ht="14.1" customHeight="1" x14ac:dyDescent="0.4">
      <c r="B43" s="5"/>
      <c r="C43" s="18" t="s">
        <v>79</v>
      </c>
      <c r="D43" s="411" t="s">
        <v>153</v>
      </c>
      <c r="E43" s="411"/>
      <c r="F43" s="411"/>
      <c r="G43" s="411"/>
      <c r="H43" s="411"/>
      <c r="I43" s="411"/>
      <c r="J43" s="412"/>
      <c r="K43" s="426"/>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8"/>
      <c r="AL43" s="26" t="str">
        <f>IF(OR($K$41="なし", $K$41=""),"",IF(K43="","?",IF(LEN(K43)&gt;50,"!","")))</f>
        <v/>
      </c>
      <c r="AM43" s="13" t="str">
        <f>IF(AL43="?","共同申請者の法人名を入力して下さい。",IF(AL43="!","共同申請者の法人名は５０文字以内で入力して下さい。",""))</f>
        <v/>
      </c>
    </row>
    <row r="44" spans="1:44" ht="14.1" customHeight="1" x14ac:dyDescent="0.4">
      <c r="B44" s="5"/>
      <c r="C44" s="19" t="s">
        <v>80</v>
      </c>
      <c r="D44" s="251" t="s">
        <v>154</v>
      </c>
      <c r="E44" s="252"/>
      <c r="F44" s="252"/>
      <c r="G44" s="252"/>
      <c r="H44" s="252"/>
      <c r="I44" s="252"/>
      <c r="J44" s="252"/>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4"/>
      <c r="AL44" s="26" t="str">
        <f>IF(OR($K$41="なし", $K$41=""),"",IF(K44="","?",IF(LEN(K44)&gt;20,"!","")))</f>
        <v/>
      </c>
      <c r="AM44" s="13" t="str">
        <f>IF(AL44="?","役職名を入力して下さい。",IF(AL44="!","役職名は２０文字以内で入力して下さい。",""))</f>
        <v/>
      </c>
    </row>
    <row r="45" spans="1:44" ht="14.1" customHeight="1" x14ac:dyDescent="0.4">
      <c r="B45" s="5"/>
      <c r="C45" s="19" t="s">
        <v>81</v>
      </c>
      <c r="D45" s="251" t="s">
        <v>73</v>
      </c>
      <c r="E45" s="252"/>
      <c r="F45" s="252"/>
      <c r="G45" s="252"/>
      <c r="H45" s="252"/>
      <c r="I45" s="252"/>
      <c r="J45" s="252"/>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4"/>
      <c r="AL45" s="26" t="str">
        <f>IF(OR($K$41="なし", $K$41=""),"",IF(K45="","?",IF(LEN(K45)&gt;30,"!","")))</f>
        <v/>
      </c>
      <c r="AM45" s="13" t="str">
        <f>IF(AL45="?","氏名を入力して下さい。",IF(AL45="!","氏名は３０文字以内で入力して下さい。",""))</f>
        <v/>
      </c>
    </row>
    <row r="46" spans="1:44" ht="14.1" customHeight="1" x14ac:dyDescent="0.4">
      <c r="A46" s="3"/>
      <c r="B46" s="5"/>
      <c r="C46" s="18" t="s">
        <v>82</v>
      </c>
      <c r="D46" s="261" t="s">
        <v>12</v>
      </c>
      <c r="E46" s="261"/>
      <c r="F46" s="261"/>
      <c r="G46" s="261"/>
      <c r="H46" s="261"/>
      <c r="I46" s="261"/>
      <c r="J46" s="261"/>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3"/>
      <c r="AL46" s="26" t="str">
        <f>IF(OR($K$41="なし",$K$41=""),"",IF(K47="","?",IF(AND(LEN(K47)=8,COUNTIF(K47,"*-*")),"","!")))</f>
        <v/>
      </c>
      <c r="AM46" s="13" t="str">
        <f>IF(AL46="?","郵便番号○○○-○○○○を半角で入力して下さい。",IF(AL46="!","郵便番号は'-'を含めて８文字で入力して下さい。",""))</f>
        <v/>
      </c>
    </row>
    <row r="47" spans="1:44" ht="14.1" customHeight="1" x14ac:dyDescent="0.4">
      <c r="B47" s="5"/>
      <c r="C47" s="33"/>
      <c r="D47" s="252" t="s">
        <v>9</v>
      </c>
      <c r="E47" s="252"/>
      <c r="F47" s="252"/>
      <c r="G47" s="252"/>
      <c r="H47" s="252"/>
      <c r="I47" s="252"/>
      <c r="J47" s="252"/>
      <c r="K47" s="432"/>
      <c r="L47" s="433"/>
      <c r="M47" s="433"/>
      <c r="N47" s="433"/>
      <c r="O47" s="433"/>
      <c r="P47" s="433"/>
      <c r="Q47" s="433"/>
      <c r="R47" s="433"/>
      <c r="S47" s="434"/>
      <c r="T47" s="384" t="s">
        <v>10</v>
      </c>
      <c r="U47" s="384"/>
      <c r="V47" s="384"/>
      <c r="W47" s="384"/>
      <c r="X47" s="384"/>
      <c r="Y47" s="384"/>
      <c r="Z47" s="406"/>
      <c r="AA47" s="406"/>
      <c r="AB47" s="406"/>
      <c r="AC47" s="406"/>
      <c r="AD47" s="406"/>
      <c r="AE47" s="406"/>
      <c r="AF47" s="398"/>
      <c r="AG47" s="262"/>
      <c r="AH47" s="262"/>
      <c r="AI47" s="263"/>
      <c r="AL47" s="26" t="str">
        <f>IF(OR($K$41="なし", $K$41=""),"",IF(Z47="","?",""))</f>
        <v/>
      </c>
      <c r="AM47" s="13" t="str">
        <f>IF(AL47="?","都道府県を選択して下さい。","")</f>
        <v/>
      </c>
    </row>
    <row r="48" spans="1:44" ht="27.95" customHeight="1" x14ac:dyDescent="0.4">
      <c r="B48" s="5"/>
      <c r="C48" s="33"/>
      <c r="D48" s="252" t="s">
        <v>11</v>
      </c>
      <c r="E48" s="252"/>
      <c r="F48" s="252"/>
      <c r="G48" s="252"/>
      <c r="H48" s="252"/>
      <c r="I48" s="252"/>
      <c r="J48" s="25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3"/>
      <c r="AL48" s="26" t="str">
        <f>IF(OR($K$41="なし", $K$41=""),"",IF(K48="","?",IF(LEN(K48)&gt;50,"!","")))</f>
        <v/>
      </c>
      <c r="AM48" s="13" t="str">
        <f>IF(AL48="?","都道府県以下の住所を入力して下さい。",IF(AL48="!","住所は５０文字以内で入力して下さい。",""))</f>
        <v/>
      </c>
    </row>
    <row r="49" spans="1:44" ht="14.1" customHeight="1" x14ac:dyDescent="0.4">
      <c r="B49" s="5"/>
      <c r="C49" s="29" t="s">
        <v>83</v>
      </c>
      <c r="D49" s="473" t="s">
        <v>292</v>
      </c>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5"/>
      <c r="AL49" s="26"/>
      <c r="AM49" s="13"/>
    </row>
    <row r="50" spans="1:44" ht="14.1" customHeight="1" x14ac:dyDescent="0.4">
      <c r="B50" s="5"/>
      <c r="C50" s="32"/>
      <c r="D50" s="252" t="s">
        <v>72</v>
      </c>
      <c r="E50" s="252"/>
      <c r="F50" s="252"/>
      <c r="G50" s="252"/>
      <c r="H50" s="252"/>
      <c r="I50" s="252"/>
      <c r="J50" s="252"/>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4"/>
      <c r="AL50" s="26" t="str">
        <f t="shared" ref="AL50" si="0">IF(OR($K$41="なし", $K$41=""),"",IF(K50="","?",IF(LEN(K50)&gt;50,"!","")))</f>
        <v/>
      </c>
      <c r="AM50" s="13" t="str">
        <f>IF(AL50="?","所属部署名を入力して下さい。",IF(AL50="!","所属部署名は３０文字以内で入力して下さい。",""))</f>
        <v/>
      </c>
    </row>
    <row r="51" spans="1:44" ht="14.1" customHeight="1" x14ac:dyDescent="0.4">
      <c r="B51" s="5"/>
      <c r="C51" s="32"/>
      <c r="D51" s="252" t="s">
        <v>61</v>
      </c>
      <c r="E51" s="252"/>
      <c r="F51" s="252"/>
      <c r="G51" s="252"/>
      <c r="H51" s="252"/>
      <c r="I51" s="252"/>
      <c r="J51" s="252"/>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4"/>
      <c r="AL51" s="26" t="str">
        <f>IF(OR($K$41="なし", $K$41=""),"",IF(K51="","?",IF(LEN(K51)&gt;20,"!","")))</f>
        <v/>
      </c>
      <c r="AM51" s="13" t="str">
        <f>IF(AL51="?","役職名を入力して下さい。",IF(AL51="!","役職名は２０文字以内で入力して下さい。",""))</f>
        <v/>
      </c>
    </row>
    <row r="52" spans="1:44" ht="14.1" customHeight="1" x14ac:dyDescent="0.4">
      <c r="B52" s="5"/>
      <c r="C52" s="32"/>
      <c r="D52" s="252" t="s">
        <v>155</v>
      </c>
      <c r="E52" s="252"/>
      <c r="F52" s="252"/>
      <c r="G52" s="252"/>
      <c r="H52" s="252"/>
      <c r="I52" s="252"/>
      <c r="J52" s="252"/>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1"/>
      <c r="AL52" s="26" t="str">
        <f>IF(OR($K$41="なし", $K$41=""),"",IF(K52="","?",IF(LEN(K52)&gt;30,"!","")))</f>
        <v/>
      </c>
      <c r="AM52" s="13" t="str">
        <f>IF(AL52="?","実務担当者の氏名を入力して下さい。",IF(AL52="!","実務担当者の氏名は３０文字以内で入力して下さい。",""))</f>
        <v/>
      </c>
    </row>
    <row r="53" spans="1:44" ht="14.1" customHeight="1" x14ac:dyDescent="0.4">
      <c r="B53" s="5"/>
      <c r="C53" s="32"/>
      <c r="D53" s="252" t="s">
        <v>62</v>
      </c>
      <c r="E53" s="252"/>
      <c r="F53" s="252"/>
      <c r="G53" s="252"/>
      <c r="H53" s="252"/>
      <c r="I53" s="252"/>
      <c r="J53" s="252"/>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5"/>
      <c r="AL53" s="26" t="str">
        <f>IF(OR($K$41="なし", $K$41=""),"",IF(K53="","?",IF(AND(COUNTIF(K53,"*@*"),LEN(K53)&lt;51),"","!")))</f>
        <v/>
      </c>
      <c r="AM53" s="13" t="str">
        <f>IF(AL53="?","メールアドレスを半角で入力して下さい。",IF(AL53="!","メールアドレスは'@'を含めて５０文字以内で入力して下さい。",""))</f>
        <v/>
      </c>
    </row>
    <row r="54" spans="1:44" ht="14.1" customHeight="1" x14ac:dyDescent="0.4">
      <c r="B54" s="5"/>
      <c r="C54" s="32"/>
      <c r="D54" s="252" t="s">
        <v>63</v>
      </c>
      <c r="E54" s="252"/>
      <c r="F54" s="252"/>
      <c r="G54" s="252"/>
      <c r="H54" s="252"/>
      <c r="I54" s="252"/>
      <c r="J54" s="252"/>
      <c r="K54" s="435"/>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22"/>
      <c r="AI54" s="423"/>
      <c r="AL54" s="26" t="str">
        <f>IF(OR($K$41="なし", $K$41=""),"",IF(K54="","?",IF(AND(LEN(K54)=12,COUNTIF(K54,"*-*-*")),"","!")))</f>
        <v/>
      </c>
      <c r="AM54" s="13" t="str">
        <f>IF(AL54="?","電話番号を市外局番から'-'を含めて半角で入力して下さい。",IF(AL54="!","電話番号は'-'を含めて１２文字以内で入力して下さい。",""))</f>
        <v/>
      </c>
    </row>
    <row r="55" spans="1:44" ht="14.1" customHeight="1" x14ac:dyDescent="0.4">
      <c r="B55" s="5"/>
      <c r="C55" s="28"/>
      <c r="D55" s="319" t="s">
        <v>64</v>
      </c>
      <c r="E55" s="319"/>
      <c r="F55" s="319"/>
      <c r="G55" s="319"/>
      <c r="H55" s="319"/>
      <c r="I55" s="319"/>
      <c r="J55" s="319"/>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3"/>
      <c r="AL55" s="26" t="str">
        <f>IF(OR($K$41="なし", $K$41=""),"",IF(K55="","?",IF(AND(LEN(K55)=12,COUNTIF(K55,"*-*-*")),"","!")))</f>
        <v/>
      </c>
      <c r="AM55" s="13" t="str">
        <f>IF(AL55="?","FAX番号を市外局番から'-'を含めて半角で入力して下さい。",IF(AL55="!","FAX番号は'-'を含めて１２文字以内で入力して下さい。",""))</f>
        <v/>
      </c>
    </row>
    <row r="56" spans="1:44" ht="14.1" customHeight="1" x14ac:dyDescent="0.4">
      <c r="B56" s="9"/>
      <c r="C56" s="20" t="s">
        <v>167</v>
      </c>
      <c r="D56" s="326" t="s">
        <v>164</v>
      </c>
      <c r="E56" s="327"/>
      <c r="F56" s="327"/>
      <c r="G56" s="327"/>
      <c r="H56" s="327"/>
      <c r="I56" s="327"/>
      <c r="J56" s="327"/>
      <c r="K56" s="328"/>
      <c r="L56" s="329"/>
      <c r="M56" s="329"/>
      <c r="N56" s="329"/>
      <c r="O56" s="329"/>
      <c r="P56" s="329"/>
      <c r="Q56" s="329"/>
      <c r="R56" s="329"/>
      <c r="S56" s="330"/>
      <c r="T56" s="331" t="s">
        <v>165</v>
      </c>
      <c r="U56" s="332"/>
      <c r="V56" s="332"/>
      <c r="W56" s="332"/>
      <c r="X56" s="332"/>
      <c r="Y56" s="332"/>
      <c r="Z56" s="332"/>
      <c r="AA56" s="332"/>
      <c r="AB56" s="332"/>
      <c r="AC56" s="332"/>
      <c r="AD56" s="332"/>
      <c r="AE56" s="332"/>
      <c r="AF56" s="332"/>
      <c r="AG56" s="332"/>
      <c r="AH56" s="332"/>
      <c r="AI56" s="333"/>
      <c r="AL56" s="26" t="str">
        <f>IF(OR($K$41="なし", $K$41=""),"",IF(K56="","?",""))</f>
        <v/>
      </c>
      <c r="AM56" s="13" t="str">
        <f>IF(AL56="?","販売事業者登録番号を入力して下さい。","")</f>
        <v/>
      </c>
    </row>
    <row r="57" spans="1:44" ht="14.1" customHeight="1" x14ac:dyDescent="0.4">
      <c r="B57" s="9"/>
      <c r="C57" s="324" t="s">
        <v>293</v>
      </c>
      <c r="D57" s="325"/>
      <c r="E57" s="325"/>
      <c r="F57" s="325"/>
      <c r="G57" s="325"/>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L57" s="25"/>
      <c r="AM57" s="13"/>
    </row>
    <row r="58" spans="1:44" ht="14.1" customHeight="1" x14ac:dyDescent="0.4">
      <c r="B58" s="9"/>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L58" s="25"/>
      <c r="AM58" s="13"/>
    </row>
    <row r="59" spans="1:44" ht="14.1" customHeight="1" x14ac:dyDescent="0.4">
      <c r="A59" s="6"/>
      <c r="B59" s="247" t="s">
        <v>101</v>
      </c>
      <c r="C59" s="247"/>
      <c r="D59" s="247"/>
      <c r="E59" s="247"/>
      <c r="F59" s="248" t="str">
        <f>IF(AND($H$1&lt;&gt;"",$L$1&lt;&gt;""),"【"&amp;$H$1&amp;"・"&amp;$L$1&amp;"】","")</f>
        <v/>
      </c>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9" t="s">
        <v>253</v>
      </c>
      <c r="AJ59" s="249"/>
      <c r="AL59" s="25"/>
      <c r="AM59" s="13"/>
    </row>
    <row r="60" spans="1:44" s="85" customFormat="1" ht="14.1" customHeight="1" x14ac:dyDescent="0.4">
      <c r="A60" s="6"/>
      <c r="B60" s="178"/>
      <c r="C60" s="178"/>
      <c r="D60" s="178"/>
      <c r="E60" s="178"/>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80"/>
      <c r="AJ60" s="180"/>
      <c r="AL60" s="25"/>
      <c r="AM60" s="13"/>
      <c r="AR60" s="63"/>
    </row>
    <row r="61" spans="1:44" s="85" customFormat="1" ht="14.1" customHeight="1" x14ac:dyDescent="0.4">
      <c r="A61" s="6"/>
      <c r="B61" s="178"/>
      <c r="C61" s="178"/>
      <c r="D61" s="178"/>
      <c r="E61" s="178"/>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80"/>
      <c r="AJ61" s="180"/>
      <c r="AL61" s="25"/>
      <c r="AM61" s="13"/>
      <c r="AR61" s="63"/>
    </row>
    <row r="62" spans="1:44" ht="14.1" customHeight="1" x14ac:dyDescent="0.4">
      <c r="AL62" s="25"/>
      <c r="AM62" s="13"/>
    </row>
    <row r="63" spans="1:44" ht="14.1" customHeight="1" x14ac:dyDescent="0.4">
      <c r="B63" s="250" t="s">
        <v>168</v>
      </c>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L63" s="25"/>
      <c r="AM63" s="13"/>
    </row>
    <row r="64" spans="1:44" ht="14.1" customHeight="1" x14ac:dyDescent="0.4">
      <c r="AL64" s="25"/>
      <c r="AM64" s="13"/>
    </row>
    <row r="65" spans="2:44" ht="14.1" customHeight="1" x14ac:dyDescent="0.4">
      <c r="B65" s="5"/>
      <c r="C65" s="17" t="s">
        <v>84</v>
      </c>
      <c r="D65" s="315" t="s">
        <v>8</v>
      </c>
      <c r="E65" s="316"/>
      <c r="F65" s="316"/>
      <c r="G65" s="316"/>
      <c r="H65" s="316"/>
      <c r="I65" s="316"/>
      <c r="J65" s="316"/>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8"/>
      <c r="AL65" s="26" t="str">
        <f>IF(K65="","?",IF(LEN(K65)&gt;50,"!",""))</f>
        <v>?</v>
      </c>
      <c r="AM65" s="13" t="str">
        <f>IF(AL65="?","履行補助者がいる場合、その法人名を入力して下さい。",IF(AL65="!","履行補助者の法人名は５０文字以内で入力して下さい。",""))</f>
        <v>履行補助者がいる場合、その法人名を入力して下さい。</v>
      </c>
    </row>
    <row r="66" spans="2:44" ht="14.1" customHeight="1" x14ac:dyDescent="0.4">
      <c r="B66" s="5"/>
      <c r="C66" s="29" t="s">
        <v>78</v>
      </c>
      <c r="D66" s="261" t="s">
        <v>74</v>
      </c>
      <c r="E66" s="261"/>
      <c r="F66" s="261"/>
      <c r="G66" s="261"/>
      <c r="H66" s="261"/>
      <c r="I66" s="261"/>
      <c r="J66" s="261"/>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3"/>
      <c r="AL66" s="25"/>
      <c r="AM66" s="13"/>
    </row>
    <row r="67" spans="2:44" ht="14.1" customHeight="1" x14ac:dyDescent="0.4">
      <c r="B67" s="5"/>
      <c r="C67" s="30"/>
      <c r="D67" s="314" t="s">
        <v>75</v>
      </c>
      <c r="E67" s="261"/>
      <c r="F67" s="261"/>
      <c r="G67" s="261"/>
      <c r="H67" s="261"/>
      <c r="I67" s="261"/>
      <c r="J67" s="251"/>
      <c r="K67" s="470"/>
      <c r="L67" s="471"/>
      <c r="M67" s="471"/>
      <c r="N67" s="471"/>
      <c r="O67" s="471"/>
      <c r="P67" s="471"/>
      <c r="Q67" s="471"/>
      <c r="R67" s="471"/>
      <c r="S67" s="471"/>
      <c r="T67" s="471"/>
      <c r="U67" s="471"/>
      <c r="V67" s="471"/>
      <c r="W67" s="471"/>
      <c r="X67" s="471"/>
      <c r="Y67" s="471"/>
      <c r="Z67" s="471"/>
      <c r="AA67" s="471"/>
      <c r="AB67" s="471"/>
      <c r="AC67" s="471"/>
      <c r="AD67" s="471"/>
      <c r="AE67" s="471"/>
      <c r="AF67" s="471"/>
      <c r="AG67" s="471"/>
      <c r="AH67" s="471"/>
      <c r="AI67" s="472"/>
      <c r="AL67" s="26" t="str">
        <f>IF($K$65="","",IF(K67="","?",IF(LEN(K67)&gt;50,"!","")))</f>
        <v/>
      </c>
      <c r="AM67" s="13" t="str">
        <f>IF(AL67="?","所属部署名を入力して下さい。",IF(AL67="!","所属部署名は３０文字以内で入力して下さい。",""))</f>
        <v/>
      </c>
    </row>
    <row r="68" spans="2:44" ht="14.1" customHeight="1" x14ac:dyDescent="0.4">
      <c r="B68" s="5"/>
      <c r="C68" s="30"/>
      <c r="D68" s="314" t="s">
        <v>76</v>
      </c>
      <c r="E68" s="261"/>
      <c r="F68" s="261"/>
      <c r="G68" s="261"/>
      <c r="H68" s="261"/>
      <c r="I68" s="261"/>
      <c r="J68" s="251"/>
      <c r="K68" s="459"/>
      <c r="L68" s="460"/>
      <c r="M68" s="460"/>
      <c r="N68" s="460"/>
      <c r="O68" s="460"/>
      <c r="P68" s="460"/>
      <c r="Q68" s="460"/>
      <c r="R68" s="460"/>
      <c r="S68" s="460"/>
      <c r="T68" s="460"/>
      <c r="U68" s="460"/>
      <c r="V68" s="460"/>
      <c r="W68" s="460"/>
      <c r="X68" s="460"/>
      <c r="Y68" s="460"/>
      <c r="Z68" s="460"/>
      <c r="AA68" s="460"/>
      <c r="AB68" s="460"/>
      <c r="AC68" s="460"/>
      <c r="AD68" s="460"/>
      <c r="AE68" s="460"/>
      <c r="AF68" s="460"/>
      <c r="AG68" s="460"/>
      <c r="AH68" s="460"/>
      <c r="AI68" s="461"/>
      <c r="AL68" s="26" t="str">
        <f>IF($K$65="","",IF(K68="","?",IF(LEN(K68)&gt;20,"!","")))</f>
        <v/>
      </c>
      <c r="AM68" s="13" t="str">
        <f>IF(AL68="?","役職名を入力して下さい。",IF(AL68="!","役職名は２０文字以内で入力して下さい。",""))</f>
        <v/>
      </c>
    </row>
    <row r="69" spans="2:44" ht="14.1" customHeight="1" x14ac:dyDescent="0.4">
      <c r="B69" s="5"/>
      <c r="C69" s="30"/>
      <c r="D69" s="314" t="s">
        <v>155</v>
      </c>
      <c r="E69" s="261"/>
      <c r="F69" s="261"/>
      <c r="G69" s="261"/>
      <c r="H69" s="261"/>
      <c r="I69" s="261"/>
      <c r="J69" s="251"/>
      <c r="K69" s="349"/>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c r="AI69" s="351"/>
      <c r="AL69" s="26" t="str">
        <f>IF($K$65="","",IF(K69="","?",IF(LEN(K69)&gt;30,"!","")))</f>
        <v/>
      </c>
      <c r="AM69" s="13" t="str">
        <f>IF(AL69="?","氏名を入力して下さい。",IF(AL69="!","氏名は３０文字以内で入力して下さい。",""))</f>
        <v/>
      </c>
    </row>
    <row r="70" spans="2:44" ht="14.1" customHeight="1" x14ac:dyDescent="0.4">
      <c r="B70" s="5"/>
      <c r="C70" s="30"/>
      <c r="D70" s="252" t="s">
        <v>9</v>
      </c>
      <c r="E70" s="252"/>
      <c r="F70" s="252"/>
      <c r="G70" s="252"/>
      <c r="H70" s="252"/>
      <c r="I70" s="252"/>
      <c r="J70" s="252"/>
      <c r="K70" s="346"/>
      <c r="L70" s="347"/>
      <c r="M70" s="347"/>
      <c r="N70" s="347"/>
      <c r="O70" s="347"/>
      <c r="P70" s="347"/>
      <c r="Q70" s="347"/>
      <c r="R70" s="347"/>
      <c r="S70" s="348"/>
      <c r="T70" s="261"/>
      <c r="U70" s="261"/>
      <c r="V70" s="261"/>
      <c r="W70" s="261"/>
      <c r="X70" s="261"/>
      <c r="Y70" s="261"/>
      <c r="Z70" s="261"/>
      <c r="AA70" s="261"/>
      <c r="AB70" s="261"/>
      <c r="AC70" s="261"/>
      <c r="AD70" s="261"/>
      <c r="AE70" s="261"/>
      <c r="AF70" s="261"/>
      <c r="AG70" s="261"/>
      <c r="AH70" s="261"/>
      <c r="AI70" s="483"/>
      <c r="AL70" s="26" t="str">
        <f>IF($K$65="","",IF(K70="","?",IF(AND(LEN(K70)=8,COUNTIF(K70,"*-*")),"","!")))</f>
        <v/>
      </c>
      <c r="AM70" s="13" t="str">
        <f>IF(AL70="?","郵便番号○○○-○○○○を半角で入力して下さい。",IF(AL70="!","郵便番号は'-'を含めて８文字で入力して下さい。",""))</f>
        <v/>
      </c>
    </row>
    <row r="71" spans="2:44" ht="27.95" customHeight="1" x14ac:dyDescent="0.4">
      <c r="B71" s="5"/>
      <c r="C71" s="30"/>
      <c r="D71" s="252" t="s">
        <v>104</v>
      </c>
      <c r="E71" s="252"/>
      <c r="F71" s="252"/>
      <c r="G71" s="252"/>
      <c r="H71" s="252"/>
      <c r="I71" s="252"/>
      <c r="J71" s="25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3"/>
      <c r="AL71" s="26" t="str">
        <f>IF($K$65="","",IF(K71="","?",IF(LEN(K71)&gt;50,"!","")))</f>
        <v/>
      </c>
      <c r="AM71" s="13" t="str">
        <f>IF(AL71="?","都道府県を含む住所を入力して下さい。",IF(AL71="!","住所は５０文字以内で入力して下さい。",""))</f>
        <v/>
      </c>
    </row>
    <row r="72" spans="2:44" ht="14.1" customHeight="1" x14ac:dyDescent="0.4">
      <c r="B72" s="5"/>
      <c r="C72" s="30"/>
      <c r="D72" s="314" t="s">
        <v>62</v>
      </c>
      <c r="E72" s="261"/>
      <c r="F72" s="261"/>
      <c r="G72" s="261"/>
      <c r="H72" s="261"/>
      <c r="I72" s="261"/>
      <c r="J72" s="251"/>
      <c r="K72" s="344"/>
      <c r="L72" s="344"/>
      <c r="M72" s="344"/>
      <c r="N72" s="344"/>
      <c r="O72" s="344"/>
      <c r="P72" s="344"/>
      <c r="Q72" s="344"/>
      <c r="R72" s="344"/>
      <c r="S72" s="344"/>
      <c r="T72" s="344"/>
      <c r="U72" s="344"/>
      <c r="V72" s="344"/>
      <c r="W72" s="344"/>
      <c r="X72" s="344"/>
      <c r="Y72" s="344"/>
      <c r="Z72" s="344"/>
      <c r="AA72" s="344"/>
      <c r="AB72" s="344"/>
      <c r="AC72" s="344"/>
      <c r="AD72" s="344"/>
      <c r="AE72" s="344"/>
      <c r="AF72" s="344"/>
      <c r="AG72" s="344"/>
      <c r="AH72" s="344"/>
      <c r="AI72" s="345"/>
      <c r="AL72" s="26" t="str">
        <f>IF($K$65="","",IF(K72="","?",IF(AND(COUNTIF(K72,"*@*"),LEN(K72)&lt;51),"","!")))</f>
        <v/>
      </c>
      <c r="AM72" s="13" t="str">
        <f>IF(AL72="?","メールアドレスを半角で入力して下さい。",IF(AL72="!","メールアドレスは'@'を含めて５０文字以内で入力して下さい。",""))</f>
        <v/>
      </c>
    </row>
    <row r="73" spans="2:44" ht="14.1" customHeight="1" x14ac:dyDescent="0.4">
      <c r="B73" s="5"/>
      <c r="C73" s="30"/>
      <c r="D73" s="314" t="s">
        <v>63</v>
      </c>
      <c r="E73" s="261"/>
      <c r="F73" s="261"/>
      <c r="G73" s="261"/>
      <c r="H73" s="261"/>
      <c r="I73" s="261"/>
      <c r="J73" s="251"/>
      <c r="K73" s="346"/>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54"/>
      <c r="AL73" s="26" t="str">
        <f>IF($K$65="","",IF(K73="","?",IF(AND(LEN(K73)=12,COUNTIF(K73,"*-*-*")),"","!")))</f>
        <v/>
      </c>
      <c r="AM73" s="13" t="str">
        <f>IF(AL73="?","電話番号を市外局番から'-'を含めて半角で入力して下さい。",IF(AL73="!","電話番号は'-'を含めて１２文字以内で入力して下さい。",""))</f>
        <v/>
      </c>
    </row>
    <row r="74" spans="2:44" ht="14.1" customHeight="1" x14ac:dyDescent="0.4">
      <c r="B74" s="5"/>
      <c r="C74" s="34"/>
      <c r="D74" s="314" t="s">
        <v>64</v>
      </c>
      <c r="E74" s="261"/>
      <c r="F74" s="261"/>
      <c r="G74" s="261"/>
      <c r="H74" s="261"/>
      <c r="I74" s="261"/>
      <c r="J74" s="251"/>
      <c r="K74" s="346"/>
      <c r="L74" s="347"/>
      <c r="M74" s="347"/>
      <c r="N74" s="347"/>
      <c r="O74" s="347"/>
      <c r="P74" s="347"/>
      <c r="Q74" s="347"/>
      <c r="R74" s="347"/>
      <c r="S74" s="347"/>
      <c r="T74" s="347"/>
      <c r="U74" s="347"/>
      <c r="V74" s="347"/>
      <c r="W74" s="347"/>
      <c r="X74" s="347"/>
      <c r="Y74" s="347"/>
      <c r="Z74" s="347"/>
      <c r="AA74" s="347"/>
      <c r="AB74" s="347"/>
      <c r="AC74" s="347"/>
      <c r="AD74" s="347"/>
      <c r="AE74" s="347"/>
      <c r="AF74" s="347"/>
      <c r="AG74" s="347"/>
      <c r="AH74" s="347"/>
      <c r="AI74" s="354"/>
      <c r="AL74" s="26" t="str">
        <f>IF($K$65="","",IF(K74="","?",IF(AND(LEN(K74)=12,COUNTIF(K74,"*-*-*")),"","!")))</f>
        <v/>
      </c>
      <c r="AM74" s="13" t="str">
        <f>IF(AL74="?","FAX番号を市外局番から'-'を含めて半角で入力して下さい。",IF(AL74="!","FAX番号は'-'を含めて１２文字以内で入力して下さい。",""))</f>
        <v/>
      </c>
    </row>
    <row r="75" spans="2:44" ht="14.1" customHeight="1" x14ac:dyDescent="0.4">
      <c r="B75" s="5"/>
      <c r="C75" s="31"/>
      <c r="D75" s="442" t="s">
        <v>147</v>
      </c>
      <c r="E75" s="443"/>
      <c r="F75" s="443"/>
      <c r="G75" s="443"/>
      <c r="H75" s="443"/>
      <c r="I75" s="443"/>
      <c r="J75" s="326"/>
      <c r="K75" s="328"/>
      <c r="L75" s="329"/>
      <c r="M75" s="329"/>
      <c r="N75" s="329"/>
      <c r="O75" s="329"/>
      <c r="P75" s="329"/>
      <c r="Q75" s="329"/>
      <c r="R75" s="329"/>
      <c r="S75" s="329"/>
      <c r="T75" s="329"/>
      <c r="U75" s="329"/>
      <c r="V75" s="329"/>
      <c r="W75" s="329"/>
      <c r="X75" s="329"/>
      <c r="Y75" s="329"/>
      <c r="Z75" s="329"/>
      <c r="AA75" s="329"/>
      <c r="AB75" s="329"/>
      <c r="AC75" s="329"/>
      <c r="AD75" s="329"/>
      <c r="AE75" s="329"/>
      <c r="AF75" s="329"/>
      <c r="AG75" s="329"/>
      <c r="AH75" s="329"/>
      <c r="AI75" s="444"/>
      <c r="AL75" s="26" t="str">
        <f>IF($K$65="","",IF(K75="","?",IF(AND(LEN(K75)=13,COUNTIF(K75,"*-*-*")),"","!")))</f>
        <v/>
      </c>
      <c r="AM75" s="13" t="str">
        <f>IF(AL75="?","携帯電話番号を'-'を含めて半角で入力して下さい。",IF(AL75="!","携帯電話番号は'-'を含めて１３文字以内で入力して下さい。",""))</f>
        <v/>
      </c>
    </row>
    <row r="76" spans="2:44" ht="14.1" customHeight="1" x14ac:dyDescent="0.4">
      <c r="AL76" s="25"/>
      <c r="AM76" s="13"/>
    </row>
    <row r="77" spans="2:44" s="85" customFormat="1" ht="14.1" customHeight="1" x14ac:dyDescent="0.4">
      <c r="AL77" s="25"/>
      <c r="AM77" s="13"/>
      <c r="AR77" s="63"/>
    </row>
    <row r="78" spans="2:44" s="85" customFormat="1" ht="14.1" customHeight="1" x14ac:dyDescent="0.4">
      <c r="AL78" s="25"/>
      <c r="AM78" s="13"/>
      <c r="AR78" s="63"/>
    </row>
    <row r="79" spans="2:44" ht="14.1" customHeight="1" x14ac:dyDescent="0.4">
      <c r="B79" s="250" t="s">
        <v>169</v>
      </c>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L79" s="25"/>
      <c r="AM79" s="13"/>
    </row>
    <row r="80" spans="2:44" ht="14.1" customHeight="1" x14ac:dyDescent="0.4">
      <c r="AL80" s="25"/>
      <c r="AM80" s="13"/>
    </row>
    <row r="81" spans="3:44" ht="14.1" customHeight="1" x14ac:dyDescent="0.4">
      <c r="C81" s="68" t="s">
        <v>77</v>
      </c>
      <c r="D81" s="66" t="s">
        <v>170</v>
      </c>
      <c r="E81" s="66"/>
      <c r="F81" s="66"/>
      <c r="G81" s="66"/>
      <c r="H81" s="66"/>
      <c r="I81" s="66"/>
      <c r="J81" s="69"/>
      <c r="K81" s="445"/>
      <c r="L81" s="446"/>
      <c r="M81" s="446"/>
      <c r="N81" s="447"/>
      <c r="O81" s="484" t="str">
        <f>IF(ISERROR(VLOOKUP(K81,マスターデータ!E2:F3,2,FALSE)),"",VLOOKUP(K81,マスターデータ!E2:F3,2,FALSE))</f>
        <v/>
      </c>
      <c r="P81" s="485"/>
      <c r="Q81" s="485"/>
      <c r="R81" s="485"/>
      <c r="S81" s="485"/>
      <c r="T81" s="485"/>
      <c r="U81" s="485"/>
      <c r="V81" s="485"/>
      <c r="W81" s="485"/>
      <c r="X81" s="485"/>
      <c r="Y81" s="485"/>
      <c r="Z81" s="485"/>
      <c r="AA81" s="485"/>
      <c r="AB81" s="486"/>
      <c r="AC81" s="239">
        <v>1</v>
      </c>
      <c r="AD81" s="230" t="s">
        <v>258</v>
      </c>
      <c r="AE81" s="231"/>
      <c r="AF81" s="231"/>
      <c r="AG81" s="231"/>
      <c r="AH81" s="231"/>
      <c r="AI81" s="232"/>
      <c r="AL81" s="26" t="str">
        <f>IF(K81="","?",IF(OR(K81&lt;1,K81&gt;2),"!",""))</f>
        <v>?</v>
      </c>
      <c r="AM81" s="13" t="str">
        <f>IF(AL81="?","事業区分を入力して下さい。",IF(AL81="!","事業区分は１または２を入力して下さい。",""))</f>
        <v>事業区分を入力して下さい。</v>
      </c>
    </row>
    <row r="82" spans="3:44" ht="14.1" customHeight="1" x14ac:dyDescent="0.4">
      <c r="C82" s="67"/>
      <c r="D82" s="488" t="s">
        <v>171</v>
      </c>
      <c r="E82" s="489"/>
      <c r="F82" s="489"/>
      <c r="G82" s="489"/>
      <c r="H82" s="489"/>
      <c r="I82" s="489"/>
      <c r="J82" s="489"/>
      <c r="K82" s="480"/>
      <c r="L82" s="481"/>
      <c r="M82" s="481"/>
      <c r="N82" s="481"/>
      <c r="O82" s="481"/>
      <c r="P82" s="481"/>
      <c r="Q82" s="481"/>
      <c r="R82" s="481"/>
      <c r="S82" s="481"/>
      <c r="T82" s="481"/>
      <c r="U82" s="481"/>
      <c r="V82" s="481"/>
      <c r="W82" s="481"/>
      <c r="X82" s="481"/>
      <c r="Y82" s="481"/>
      <c r="Z82" s="481"/>
      <c r="AA82" s="481"/>
      <c r="AB82" s="482"/>
      <c r="AC82" s="240"/>
      <c r="AD82" s="233"/>
      <c r="AE82" s="234"/>
      <c r="AF82" s="234"/>
      <c r="AG82" s="234"/>
      <c r="AH82" s="234"/>
      <c r="AI82" s="235"/>
      <c r="AL82" s="26" t="str">
        <f>IF(K82="","?","")</f>
        <v>?</v>
      </c>
      <c r="AM82" s="13" t="str">
        <f>IF(AL82="?","通信機器の供給元を入力して下さい。","")</f>
        <v>通信機器の供給元を入力して下さい。</v>
      </c>
    </row>
    <row r="83" spans="3:44" ht="14.1" customHeight="1" x14ac:dyDescent="0.4">
      <c r="C83" s="67"/>
      <c r="D83" s="467" t="s">
        <v>172</v>
      </c>
      <c r="E83" s="468"/>
      <c r="F83" s="468"/>
      <c r="G83" s="468"/>
      <c r="H83" s="468"/>
      <c r="I83" s="468"/>
      <c r="J83" s="468"/>
      <c r="K83" s="346"/>
      <c r="L83" s="347"/>
      <c r="M83" s="347"/>
      <c r="N83" s="347"/>
      <c r="O83" s="347"/>
      <c r="P83" s="347"/>
      <c r="Q83" s="347"/>
      <c r="R83" s="347"/>
      <c r="S83" s="347"/>
      <c r="T83" s="347"/>
      <c r="U83" s="347"/>
      <c r="V83" s="347"/>
      <c r="W83" s="347"/>
      <c r="X83" s="347"/>
      <c r="Y83" s="347"/>
      <c r="Z83" s="347"/>
      <c r="AA83" s="347"/>
      <c r="AB83" s="479"/>
      <c r="AC83" s="241">
        <v>2</v>
      </c>
      <c r="AD83" s="236" t="s">
        <v>259</v>
      </c>
      <c r="AE83" s="237"/>
      <c r="AF83" s="237"/>
      <c r="AG83" s="237"/>
      <c r="AH83" s="237"/>
      <c r="AI83" s="238"/>
      <c r="AL83" s="26" t="str">
        <f>IF(K83="","?","")</f>
        <v>?</v>
      </c>
      <c r="AM83" s="13" t="str">
        <f>IF(AL83="?","センターシステムのメーカーや商品名を入力して下さい。","")</f>
        <v>センターシステムのメーカーや商品名を入力して下さい。</v>
      </c>
    </row>
    <row r="84" spans="3:44" ht="14.1" customHeight="1" x14ac:dyDescent="0.4">
      <c r="C84" s="114"/>
      <c r="D84" s="267" t="s">
        <v>173</v>
      </c>
      <c r="E84" s="268"/>
      <c r="F84" s="268"/>
      <c r="G84" s="268"/>
      <c r="H84" s="268"/>
      <c r="I84" s="268"/>
      <c r="J84" s="268"/>
      <c r="K84" s="274"/>
      <c r="L84" s="275"/>
      <c r="M84" s="275"/>
      <c r="N84" s="275"/>
      <c r="O84" s="275"/>
      <c r="P84" s="275"/>
      <c r="Q84" s="275"/>
      <c r="R84" s="275"/>
      <c r="S84" s="275"/>
      <c r="T84" s="275"/>
      <c r="U84" s="275"/>
      <c r="V84" s="275"/>
      <c r="W84" s="275"/>
      <c r="X84" s="275"/>
      <c r="Y84" s="275"/>
      <c r="Z84" s="275"/>
      <c r="AA84" s="275"/>
      <c r="AB84" s="276"/>
      <c r="AC84" s="240"/>
      <c r="AD84" s="233"/>
      <c r="AE84" s="234"/>
      <c r="AF84" s="234"/>
      <c r="AG84" s="234"/>
      <c r="AH84" s="234"/>
      <c r="AI84" s="235"/>
      <c r="AL84" s="26" t="str">
        <f>IF(K84="","?","")</f>
        <v>?</v>
      </c>
      <c r="AM84" s="13" t="str">
        <f>IF(AL84="?","運用サービスのメーカーや商品名を入力して下さい。","")</f>
        <v>運用サービスのメーカーや商品名を入力して下さい。</v>
      </c>
    </row>
    <row r="85" spans="3:44" ht="15" customHeight="1" x14ac:dyDescent="0.4">
      <c r="C85" s="115" t="s">
        <v>92</v>
      </c>
      <c r="D85" s="281" t="s">
        <v>215</v>
      </c>
      <c r="E85" s="282"/>
      <c r="F85" s="282"/>
      <c r="G85" s="282"/>
      <c r="H85" s="282"/>
      <c r="I85" s="282"/>
      <c r="J85" s="283"/>
      <c r="K85" s="415"/>
      <c r="L85" s="416"/>
      <c r="M85" s="416"/>
      <c r="N85" s="416"/>
      <c r="O85" s="416"/>
      <c r="P85" s="416"/>
      <c r="Q85" s="416"/>
      <c r="R85" s="416"/>
      <c r="S85" s="416"/>
      <c r="T85" s="416"/>
      <c r="U85" s="416"/>
      <c r="V85" s="416"/>
      <c r="W85" s="416"/>
      <c r="X85" s="416"/>
      <c r="Y85" s="416"/>
      <c r="Z85" s="416"/>
      <c r="AA85" s="416"/>
      <c r="AB85" s="416"/>
      <c r="AC85" s="416"/>
      <c r="AD85" s="416"/>
      <c r="AE85" s="416"/>
      <c r="AF85" s="416"/>
      <c r="AG85" s="416"/>
      <c r="AH85" s="416"/>
      <c r="AI85" s="417"/>
      <c r="AL85" s="26" t="str">
        <f>IF(K85="","?","")</f>
        <v>?</v>
      </c>
      <c r="AM85" s="13" t="str">
        <f>IF(AL85="?",D85&amp;"を記入してください。","")</f>
        <v>導入するシステムの主な特徴を記入してください。</v>
      </c>
    </row>
    <row r="86" spans="3:44" ht="15" customHeight="1" x14ac:dyDescent="0.4">
      <c r="C86" s="67"/>
      <c r="D86" s="284"/>
      <c r="E86" s="285"/>
      <c r="F86" s="285"/>
      <c r="G86" s="285"/>
      <c r="H86" s="285"/>
      <c r="I86" s="285"/>
      <c r="J86" s="286"/>
      <c r="K86" s="293"/>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4"/>
      <c r="AI86" s="295"/>
      <c r="AL86" s="25"/>
      <c r="AM86" s="13"/>
    </row>
    <row r="87" spans="3:44" s="85" customFormat="1" ht="15" customHeight="1" x14ac:dyDescent="0.4">
      <c r="C87" s="67"/>
      <c r="D87" s="284"/>
      <c r="E87" s="285"/>
      <c r="F87" s="285"/>
      <c r="G87" s="285"/>
      <c r="H87" s="285"/>
      <c r="I87" s="285"/>
      <c r="J87" s="286"/>
      <c r="K87" s="293"/>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5"/>
      <c r="AL87" s="25"/>
      <c r="AM87" s="13"/>
      <c r="AR87" s="63"/>
    </row>
    <row r="88" spans="3:44" ht="15" customHeight="1" x14ac:dyDescent="0.4">
      <c r="C88" s="114"/>
      <c r="D88" s="287"/>
      <c r="E88" s="288"/>
      <c r="F88" s="288"/>
      <c r="G88" s="288"/>
      <c r="H88" s="288"/>
      <c r="I88" s="288"/>
      <c r="J88" s="289"/>
      <c r="K88" s="418"/>
      <c r="L88" s="419"/>
      <c r="M88" s="419"/>
      <c r="N88" s="419"/>
      <c r="O88" s="419"/>
      <c r="P88" s="419"/>
      <c r="Q88" s="419"/>
      <c r="R88" s="419"/>
      <c r="S88" s="419"/>
      <c r="T88" s="419"/>
      <c r="U88" s="419"/>
      <c r="V88" s="419"/>
      <c r="W88" s="419"/>
      <c r="X88" s="419"/>
      <c r="Y88" s="419"/>
      <c r="Z88" s="419"/>
      <c r="AA88" s="419"/>
      <c r="AB88" s="419"/>
      <c r="AC88" s="419"/>
      <c r="AD88" s="419"/>
      <c r="AE88" s="419"/>
      <c r="AF88" s="419"/>
      <c r="AG88" s="419"/>
      <c r="AH88" s="419"/>
      <c r="AI88" s="420"/>
      <c r="AL88" s="25"/>
      <c r="AM88" s="13"/>
    </row>
    <row r="89" spans="3:44" ht="15" customHeight="1" x14ac:dyDescent="0.4">
      <c r="C89" s="86" t="s">
        <v>93</v>
      </c>
      <c r="D89" s="284" t="s">
        <v>174</v>
      </c>
      <c r="E89" s="285"/>
      <c r="F89" s="285"/>
      <c r="G89" s="285"/>
      <c r="H89" s="285"/>
      <c r="I89" s="285"/>
      <c r="J89" s="286"/>
      <c r="K89" s="293"/>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5"/>
      <c r="AL89" s="26" t="str">
        <f>IF(K89="","?","")</f>
        <v>?</v>
      </c>
      <c r="AM89" s="13" t="str">
        <f>IF(AL89="?",D89&amp;"を記入してください。","")</f>
        <v>どのようにして、系列を超えた波及効果をもたらすのかを記入してください。</v>
      </c>
    </row>
    <row r="90" spans="3:44" ht="15" customHeight="1" x14ac:dyDescent="0.4">
      <c r="C90" s="70"/>
      <c r="D90" s="284"/>
      <c r="E90" s="285"/>
      <c r="F90" s="285"/>
      <c r="G90" s="285"/>
      <c r="H90" s="285"/>
      <c r="I90" s="285"/>
      <c r="J90" s="286"/>
      <c r="K90" s="293"/>
      <c r="L90" s="294"/>
      <c r="M90" s="294"/>
      <c r="N90" s="294"/>
      <c r="O90" s="294"/>
      <c r="P90" s="294"/>
      <c r="Q90" s="294"/>
      <c r="R90" s="294"/>
      <c r="S90" s="294"/>
      <c r="T90" s="294"/>
      <c r="U90" s="294"/>
      <c r="V90" s="294"/>
      <c r="W90" s="294"/>
      <c r="X90" s="294"/>
      <c r="Y90" s="294"/>
      <c r="Z90" s="294"/>
      <c r="AA90" s="294"/>
      <c r="AB90" s="294"/>
      <c r="AC90" s="294"/>
      <c r="AD90" s="294"/>
      <c r="AE90" s="294"/>
      <c r="AF90" s="294"/>
      <c r="AG90" s="294"/>
      <c r="AH90" s="294"/>
      <c r="AI90" s="295"/>
      <c r="AL90" s="25"/>
      <c r="AM90" s="13"/>
    </row>
    <row r="91" spans="3:44" ht="15" customHeight="1" x14ac:dyDescent="0.4">
      <c r="C91" s="70"/>
      <c r="D91" s="284"/>
      <c r="E91" s="285"/>
      <c r="F91" s="285"/>
      <c r="G91" s="285"/>
      <c r="H91" s="285"/>
      <c r="I91" s="285"/>
      <c r="J91" s="286"/>
      <c r="K91" s="293"/>
      <c r="L91" s="294"/>
      <c r="M91" s="294"/>
      <c r="N91" s="294"/>
      <c r="O91" s="294"/>
      <c r="P91" s="294"/>
      <c r="Q91" s="294"/>
      <c r="R91" s="294"/>
      <c r="S91" s="294"/>
      <c r="T91" s="294"/>
      <c r="U91" s="294"/>
      <c r="V91" s="294"/>
      <c r="W91" s="294"/>
      <c r="X91" s="294"/>
      <c r="Y91" s="294"/>
      <c r="Z91" s="294"/>
      <c r="AA91" s="294"/>
      <c r="AB91" s="294"/>
      <c r="AC91" s="294"/>
      <c r="AD91" s="294"/>
      <c r="AE91" s="294"/>
      <c r="AF91" s="294"/>
      <c r="AG91" s="294"/>
      <c r="AH91" s="294"/>
      <c r="AI91" s="295"/>
      <c r="AL91" s="25"/>
      <c r="AM91" s="13"/>
    </row>
    <row r="92" spans="3:44" ht="15" customHeight="1" x14ac:dyDescent="0.4">
      <c r="C92" s="71"/>
      <c r="D92" s="290"/>
      <c r="E92" s="291"/>
      <c r="F92" s="291"/>
      <c r="G92" s="291"/>
      <c r="H92" s="291"/>
      <c r="I92" s="291"/>
      <c r="J92" s="292"/>
      <c r="K92" s="296"/>
      <c r="L92" s="297"/>
      <c r="M92" s="297"/>
      <c r="N92" s="297"/>
      <c r="O92" s="297"/>
      <c r="P92" s="297"/>
      <c r="Q92" s="297"/>
      <c r="R92" s="297"/>
      <c r="S92" s="297"/>
      <c r="T92" s="297"/>
      <c r="U92" s="297"/>
      <c r="V92" s="297"/>
      <c r="W92" s="297"/>
      <c r="X92" s="297"/>
      <c r="Y92" s="297"/>
      <c r="Z92" s="297"/>
      <c r="AA92" s="297"/>
      <c r="AB92" s="297"/>
      <c r="AC92" s="297"/>
      <c r="AD92" s="297"/>
      <c r="AE92" s="297"/>
      <c r="AF92" s="297"/>
      <c r="AG92" s="297"/>
      <c r="AH92" s="297"/>
      <c r="AI92" s="298"/>
      <c r="AL92" s="25"/>
      <c r="AM92" s="13"/>
    </row>
    <row r="93" spans="3:44" ht="14.1" customHeight="1" x14ac:dyDescent="0.4">
      <c r="D93" s="184" t="s">
        <v>294</v>
      </c>
      <c r="AL93" s="25"/>
      <c r="AM93" s="13"/>
    </row>
    <row r="94" spans="3:44" ht="14.1" customHeight="1" x14ac:dyDescent="0.4">
      <c r="AL94" s="25"/>
      <c r="AM94" s="13"/>
    </row>
    <row r="95" spans="3:44" ht="14.1" customHeight="1" x14ac:dyDescent="0.4">
      <c r="C95" s="4" t="s">
        <v>204</v>
      </c>
      <c r="Z95" s="269"/>
      <c r="AA95" s="270"/>
      <c r="AB95" s="270"/>
      <c r="AC95" s="270"/>
      <c r="AD95" s="271"/>
      <c r="AL95" s="26" t="str">
        <f>IF(Z95="","?","")</f>
        <v>?</v>
      </c>
      <c r="AM95" s="13" t="str">
        <f>IF(AL95="?","過去の補助実績の有無を「はい」か「いいえ」で記入してください。","")</f>
        <v>過去の補助実績の有無を「はい」か「いいえ」で記入してください。</v>
      </c>
    </row>
    <row r="96" spans="3:44" ht="14.1" customHeight="1" x14ac:dyDescent="0.4">
      <c r="AL96" s="25"/>
      <c r="AM96" s="13"/>
    </row>
    <row r="97" spans="1:73" ht="14.1" customHeight="1" x14ac:dyDescent="0.4">
      <c r="C97" s="84"/>
      <c r="D97" s="84"/>
      <c r="E97" s="84" t="s">
        <v>205</v>
      </c>
      <c r="F97" s="84"/>
      <c r="G97" s="84"/>
      <c r="H97" s="84"/>
      <c r="I97" s="84"/>
      <c r="J97" s="84"/>
      <c r="K97" s="84"/>
      <c r="L97" s="84"/>
      <c r="M97" s="84"/>
      <c r="N97" s="84"/>
      <c r="O97" s="84"/>
      <c r="P97" s="84"/>
      <c r="Q97" s="84"/>
      <c r="R97" s="84"/>
      <c r="S97" s="84"/>
      <c r="T97" s="84"/>
      <c r="U97" s="84" t="s">
        <v>206</v>
      </c>
      <c r="V97" s="84"/>
      <c r="W97" s="84"/>
      <c r="X97" s="84"/>
      <c r="Y97" s="84"/>
      <c r="Z97" s="269"/>
      <c r="AA97" s="270"/>
      <c r="AB97" s="270"/>
      <c r="AC97" s="270"/>
      <c r="AD97" s="271"/>
      <c r="AL97" s="26" t="str">
        <f>IF(AND(Z95="はい",Z97=""),"?","")</f>
        <v/>
      </c>
      <c r="AM97" s="13" t="str">
        <f>IF(AL97="?","交付決定番号を入力して下さい。","")</f>
        <v/>
      </c>
    </row>
    <row r="98" spans="1:73" s="85" customFormat="1" ht="14.1" customHeight="1" x14ac:dyDescent="0.4">
      <c r="AL98" s="25"/>
      <c r="AM98" s="13"/>
      <c r="AR98" s="63"/>
    </row>
    <row r="99" spans="1:73" s="85" customFormat="1" ht="14.1" customHeight="1" x14ac:dyDescent="0.4">
      <c r="AL99" s="25"/>
      <c r="AM99" s="13"/>
      <c r="AR99" s="63"/>
    </row>
    <row r="100" spans="1:73" s="85" customFormat="1" ht="14.1" customHeight="1" x14ac:dyDescent="0.4">
      <c r="AL100" s="25"/>
      <c r="AM100" s="13"/>
      <c r="AR100" s="63"/>
    </row>
    <row r="101" spans="1:73" s="85" customFormat="1" ht="14.1" customHeight="1" x14ac:dyDescent="0.4">
      <c r="A101" s="6"/>
      <c r="B101" s="247" t="s">
        <v>101</v>
      </c>
      <c r="C101" s="247"/>
      <c r="D101" s="247"/>
      <c r="E101" s="247"/>
      <c r="F101" s="248" t="str">
        <f>IF(AND($H$1&lt;&gt;"",$L$1&lt;&gt;""),"【"&amp;$H$1&amp;"・"&amp;$L$1&amp;"】","")</f>
        <v/>
      </c>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9" t="s">
        <v>252</v>
      </c>
      <c r="AJ101" s="249"/>
      <c r="AL101" s="25"/>
      <c r="AM101" s="13"/>
      <c r="AR101" s="63"/>
    </row>
    <row r="102" spans="1:73" s="85" customFormat="1" ht="14.1" customHeight="1" x14ac:dyDescent="0.4">
      <c r="A102" s="6"/>
      <c r="B102" s="178"/>
      <c r="C102" s="178"/>
      <c r="D102" s="178"/>
      <c r="E102" s="178"/>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80"/>
      <c r="AJ102" s="180"/>
      <c r="AL102" s="25"/>
      <c r="AM102" s="13"/>
      <c r="AR102" s="63"/>
    </row>
    <row r="103" spans="1:73" s="85" customFormat="1" ht="14.1" customHeight="1" x14ac:dyDescent="0.4">
      <c r="A103" s="6"/>
      <c r="B103" s="178"/>
      <c r="C103" s="178"/>
      <c r="D103" s="178"/>
      <c r="E103" s="178"/>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80"/>
      <c r="AJ103" s="180"/>
      <c r="AL103" s="25"/>
      <c r="AM103" s="13"/>
      <c r="AR103" s="63"/>
    </row>
    <row r="104" spans="1:73" s="85" customFormat="1" ht="14.1" customHeight="1" x14ac:dyDescent="0.4">
      <c r="A104" s="6"/>
      <c r="B104" s="178"/>
      <c r="C104" s="178"/>
      <c r="D104" s="178"/>
      <c r="E104" s="178"/>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80"/>
      <c r="AJ104" s="180"/>
      <c r="AL104" s="25"/>
      <c r="AM104" s="13"/>
      <c r="AR104" s="63"/>
    </row>
    <row r="105" spans="1:73" ht="14.1" customHeight="1" x14ac:dyDescent="0.4">
      <c r="B105" s="250" t="s">
        <v>175</v>
      </c>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L105" s="25"/>
      <c r="AM105" s="13"/>
    </row>
    <row r="106" spans="1:73" s="85" customFormat="1" ht="14.1" customHeight="1" x14ac:dyDescent="0.4">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L106" s="25"/>
      <c r="AM106" s="13"/>
      <c r="AR106" s="63"/>
    </row>
    <row r="107" spans="1:73" s="85" customFormat="1" ht="14.1" customHeight="1" x14ac:dyDescent="0.4">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L107" s="25"/>
      <c r="AM107" s="13"/>
      <c r="AR107" s="63"/>
    </row>
    <row r="108" spans="1:73" s="85" customFormat="1" ht="14.1" customHeight="1" x14ac:dyDescent="0.4">
      <c r="B108" s="181"/>
      <c r="C108" s="181"/>
      <c r="D108" s="242" t="s">
        <v>260</v>
      </c>
      <c r="E108" s="242"/>
      <c r="F108" s="242"/>
      <c r="G108" s="242"/>
      <c r="H108" s="242"/>
      <c r="I108" s="242"/>
      <c r="J108" s="242"/>
      <c r="K108" s="242"/>
      <c r="L108" s="243"/>
      <c r="M108" s="244"/>
      <c r="N108" s="245"/>
      <c r="O108" s="246"/>
      <c r="P108" s="116" t="s">
        <v>176</v>
      </c>
      <c r="Q108" s="116"/>
      <c r="R108" s="130" t="s">
        <v>289</v>
      </c>
      <c r="S108" s="116"/>
      <c r="T108" s="116"/>
      <c r="U108" s="116"/>
      <c r="V108" s="116"/>
      <c r="W108" s="116"/>
      <c r="X108" s="116"/>
      <c r="Y108" s="116"/>
      <c r="Z108" s="116"/>
      <c r="AA108" s="116"/>
      <c r="AB108" s="116"/>
      <c r="AC108" s="116"/>
      <c r="AD108" s="116"/>
      <c r="AE108" s="116"/>
      <c r="AF108" s="116"/>
      <c r="AG108" s="116"/>
      <c r="AH108" s="181"/>
      <c r="AI108" s="181"/>
      <c r="AJ108" s="181"/>
      <c r="AL108" s="25" t="str">
        <f>IF(ISBLANK(M108),"?","")</f>
        <v>?</v>
      </c>
      <c r="AM108" s="13" t="str">
        <f>IF(AL108="?","顧客件数を入力して下さい。","")</f>
        <v>顧客件数を入力して下さい。</v>
      </c>
      <c r="AR108" s="63"/>
    </row>
    <row r="109" spans="1:73" s="85" customFormat="1" ht="14.1" customHeight="1" x14ac:dyDescent="0.4">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L109" s="25"/>
      <c r="AM109" s="13"/>
      <c r="AR109" s="63"/>
    </row>
    <row r="110" spans="1:73" ht="14.1" customHeight="1" x14ac:dyDescent="0.4">
      <c r="B110" s="124"/>
      <c r="C110" s="125" t="s">
        <v>77</v>
      </c>
      <c r="D110" s="126" t="s">
        <v>261</v>
      </c>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7"/>
      <c r="AJ110" s="124"/>
      <c r="AL110" s="25"/>
      <c r="AM110" s="13"/>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row>
    <row r="111" spans="1:73" ht="14.1" customHeight="1" x14ac:dyDescent="0.4">
      <c r="B111" s="124"/>
      <c r="C111" s="129"/>
      <c r="D111" s="116"/>
      <c r="E111" s="116"/>
      <c r="F111" s="116"/>
      <c r="G111" s="116"/>
      <c r="H111" s="116"/>
      <c r="I111" s="116"/>
      <c r="J111" s="116"/>
      <c r="K111" s="124"/>
      <c r="L111" s="124"/>
      <c r="M111" s="124"/>
      <c r="N111" s="124"/>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31"/>
      <c r="AJ111" s="124"/>
      <c r="AL111" s="25"/>
      <c r="AM111" s="13"/>
    </row>
    <row r="112" spans="1:73" ht="14.1" customHeight="1" x14ac:dyDescent="0.4">
      <c r="B112" s="124"/>
      <c r="C112" s="129"/>
      <c r="D112" s="242" t="s">
        <v>262</v>
      </c>
      <c r="E112" s="242"/>
      <c r="F112" s="242"/>
      <c r="G112" s="242"/>
      <c r="H112" s="242"/>
      <c r="I112" s="242"/>
      <c r="J112" s="242"/>
      <c r="K112" s="242"/>
      <c r="L112" s="242"/>
      <c r="M112" s="244"/>
      <c r="N112" s="245"/>
      <c r="O112" s="246"/>
      <c r="P112" s="116" t="s">
        <v>176</v>
      </c>
      <c r="Q112" s="116"/>
      <c r="R112" s="132" t="s">
        <v>237</v>
      </c>
      <c r="S112" s="116"/>
      <c r="T112" s="116"/>
      <c r="U112" s="116"/>
      <c r="V112" s="116"/>
      <c r="W112" s="116"/>
      <c r="X112" s="116"/>
      <c r="Y112" s="116"/>
      <c r="Z112" s="116"/>
      <c r="AA112" s="116"/>
      <c r="AB112" s="116"/>
      <c r="AC112" s="116"/>
      <c r="AD112" s="116"/>
      <c r="AE112" s="116"/>
      <c r="AF112" s="116"/>
      <c r="AG112" s="116"/>
      <c r="AH112" s="116"/>
      <c r="AI112" s="131"/>
      <c r="AJ112" s="124"/>
      <c r="AL112" s="26" t="str">
        <f>IF(AND(M127="",M129=""),IF(M112="","?",""),"")</f>
        <v>?</v>
      </c>
      <c r="AM112" s="13" t="str">
        <f>IF(AL112="?","導入済みの集中監視件数を記入してください。","")</f>
        <v>導入済みの集中監視件数を記入してください。</v>
      </c>
    </row>
    <row r="113" spans="2:73" ht="14.1" customHeight="1" x14ac:dyDescent="0.4">
      <c r="B113" s="124"/>
      <c r="C113" s="129"/>
      <c r="D113" s="116"/>
      <c r="E113" s="116"/>
      <c r="F113" s="116"/>
      <c r="G113" s="116"/>
      <c r="H113" s="116"/>
      <c r="I113" s="116"/>
      <c r="J113" s="116"/>
      <c r="K113" s="124"/>
      <c r="L113" s="124"/>
      <c r="M113" s="124"/>
      <c r="N113" s="124"/>
      <c r="O113" s="272"/>
      <c r="P113" s="272"/>
      <c r="Q113" s="272"/>
      <c r="R113" s="272"/>
      <c r="S113" s="124"/>
      <c r="T113" s="124"/>
      <c r="U113" s="124"/>
      <c r="V113" s="117"/>
      <c r="W113" s="117"/>
      <c r="X113" s="117"/>
      <c r="Y113" s="117"/>
      <c r="Z113" s="117"/>
      <c r="AA113" s="117"/>
      <c r="AB113" s="117"/>
      <c r="AC113" s="117"/>
      <c r="AD113" s="117"/>
      <c r="AE113" s="117"/>
      <c r="AF113" s="117"/>
      <c r="AG113" s="117"/>
      <c r="AH113" s="117"/>
      <c r="AI113" s="122"/>
      <c r="AJ113" s="124"/>
      <c r="AL113" s="25"/>
      <c r="AM113" s="13"/>
    </row>
    <row r="114" spans="2:73" ht="14.1" customHeight="1" x14ac:dyDescent="0.4">
      <c r="B114" s="124"/>
      <c r="C114" s="129"/>
      <c r="D114" s="116"/>
      <c r="E114" s="133"/>
      <c r="F114" s="277" t="s">
        <v>240</v>
      </c>
      <c r="G114" s="278"/>
      <c r="H114" s="278"/>
      <c r="I114" s="278"/>
      <c r="J114" s="278"/>
      <c r="K114" s="279"/>
      <c r="L114" s="273" t="str">
        <f>IF(AND(M108&lt;&gt;"",M112&lt;&gt;""),ROUNDDOWN(M112/M108*100,0),"")</f>
        <v/>
      </c>
      <c r="M114" s="273"/>
      <c r="N114" s="190" t="s">
        <v>238</v>
      </c>
      <c r="O114" s="116"/>
      <c r="P114" s="116"/>
      <c r="Q114" s="116"/>
      <c r="R114" s="116"/>
      <c r="S114" s="116"/>
      <c r="T114" s="116"/>
      <c r="U114" s="116"/>
      <c r="V114" s="116"/>
      <c r="W114" s="117"/>
      <c r="X114" s="117"/>
      <c r="Y114" s="117"/>
      <c r="Z114" s="117"/>
      <c r="AA114" s="117"/>
      <c r="AB114" s="117"/>
      <c r="AC114" s="117"/>
      <c r="AD114" s="117"/>
      <c r="AE114" s="117"/>
      <c r="AF114" s="117"/>
      <c r="AG114" s="118"/>
      <c r="AH114" s="118"/>
      <c r="AI114" s="119"/>
      <c r="AJ114" s="124"/>
      <c r="AL114" s="25"/>
      <c r="AM114" s="13"/>
    </row>
    <row r="115" spans="2:73" ht="14.1" customHeight="1" x14ac:dyDescent="0.4">
      <c r="B115" s="124"/>
      <c r="C115" s="129"/>
      <c r="D115" s="116"/>
      <c r="E115" s="116"/>
      <c r="F115" s="278" t="s">
        <v>239</v>
      </c>
      <c r="G115" s="278"/>
      <c r="H115" s="278"/>
      <c r="I115" s="278"/>
      <c r="J115" s="278"/>
      <c r="K115" s="278"/>
      <c r="L115" s="278"/>
      <c r="M115" s="278"/>
      <c r="N115" s="278"/>
      <c r="O115" s="280" t="str">
        <f>IF(AND(M108&lt;&gt;"",M112&lt;&gt;""),VLOOKUP(L114,判定テーブル,4),"")</f>
        <v/>
      </c>
      <c r="P115" s="280"/>
      <c r="Q115" s="280"/>
      <c r="R115" s="280"/>
      <c r="S115" s="280"/>
      <c r="T115" s="280"/>
      <c r="U115" s="280"/>
      <c r="V115" s="280"/>
      <c r="W115" s="280"/>
      <c r="X115" s="191" t="s">
        <v>250</v>
      </c>
      <c r="Y115" s="117"/>
      <c r="Z115" s="117"/>
      <c r="AA115" s="117"/>
      <c r="AB115" s="117"/>
      <c r="AC115" s="117"/>
      <c r="AD115" s="117"/>
      <c r="AE115" s="117"/>
      <c r="AF115" s="117"/>
      <c r="AG115" s="117"/>
      <c r="AH115" s="117"/>
      <c r="AI115" s="122"/>
      <c r="AJ115" s="124"/>
      <c r="AL115" s="25"/>
      <c r="AM115" s="13"/>
    </row>
    <row r="116" spans="2:73" ht="14.1" customHeight="1" x14ac:dyDescent="0.4">
      <c r="B116" s="124"/>
      <c r="C116" s="129"/>
      <c r="D116" s="116"/>
      <c r="E116" s="116"/>
      <c r="F116" s="189" t="s">
        <v>241</v>
      </c>
      <c r="G116" s="116"/>
      <c r="H116" s="116"/>
      <c r="I116" s="116"/>
      <c r="J116" s="116"/>
      <c r="K116" s="116"/>
      <c r="L116" s="116"/>
      <c r="M116" s="116"/>
      <c r="N116" s="124"/>
      <c r="O116" s="124"/>
      <c r="P116" s="124"/>
      <c r="Q116" s="124"/>
      <c r="R116" s="124"/>
      <c r="S116" s="124"/>
      <c r="T116" s="124"/>
      <c r="U116" s="124"/>
      <c r="V116" s="124"/>
      <c r="W116" s="117"/>
      <c r="X116" s="487" t="str">
        <f>IF(AND(M108&lt;&gt;"",M112&lt;&gt;""),IF(M108&lt;8000,ROUND(M108*0.1,0),800),"")</f>
        <v/>
      </c>
      <c r="Y116" s="487"/>
      <c r="Z116" s="487"/>
      <c r="AA116" s="192" t="s">
        <v>243</v>
      </c>
      <c r="AB116" s="193"/>
      <c r="AC116" s="117"/>
      <c r="AD116" s="117"/>
      <c r="AE116" s="117"/>
      <c r="AF116" s="117"/>
      <c r="AG116" s="117"/>
      <c r="AH116" s="117"/>
      <c r="AI116" s="122"/>
      <c r="AJ116" s="124"/>
      <c r="AL116" s="25"/>
      <c r="AM116" s="13"/>
      <c r="AN116" s="171"/>
      <c r="AO116" s="172"/>
    </row>
    <row r="117" spans="2:73" s="85" customFormat="1" ht="14.1" customHeight="1" x14ac:dyDescent="0.4">
      <c r="B117" s="124"/>
      <c r="C117" s="129"/>
      <c r="D117" s="116"/>
      <c r="E117" s="116"/>
      <c r="F117" s="189" t="s">
        <v>242</v>
      </c>
      <c r="G117" s="116"/>
      <c r="H117" s="116"/>
      <c r="I117" s="116"/>
      <c r="J117" s="116"/>
      <c r="K117" s="116"/>
      <c r="L117" s="116"/>
      <c r="M117" s="116"/>
      <c r="N117" s="124"/>
      <c r="O117" s="124"/>
      <c r="P117" s="124"/>
      <c r="Q117" s="124"/>
      <c r="R117" s="124"/>
      <c r="S117" s="124"/>
      <c r="T117" s="124"/>
      <c r="U117" s="124"/>
      <c r="V117" s="124"/>
      <c r="W117" s="117"/>
      <c r="X117" s="487" t="str">
        <f>IF(AND(M108&lt;&gt;"",M112&lt;&gt;""),MIN(MIN(ROUND(M108*VLOOKUP(L114,判定テーブル,3)/100-M112,0),800),M108-M112),"")</f>
        <v/>
      </c>
      <c r="Y117" s="487"/>
      <c r="Z117" s="487"/>
      <c r="AA117" s="192" t="s">
        <v>290</v>
      </c>
      <c r="AB117" s="189"/>
      <c r="AC117" s="124"/>
      <c r="AD117" s="117"/>
      <c r="AE117" s="117"/>
      <c r="AF117" s="117"/>
      <c r="AG117" s="117"/>
      <c r="AH117" s="117"/>
      <c r="AI117" s="122"/>
      <c r="AJ117" s="124"/>
      <c r="AL117" s="25"/>
      <c r="AM117" s="13"/>
      <c r="AR117" s="63"/>
    </row>
    <row r="118" spans="2:73" s="85" customFormat="1" ht="14.1" customHeight="1" x14ac:dyDescent="0.4">
      <c r="B118" s="124"/>
      <c r="C118" s="129"/>
      <c r="D118" s="116"/>
      <c r="E118" s="116"/>
      <c r="F118" s="116"/>
      <c r="G118" s="116"/>
      <c r="H118" s="116"/>
      <c r="I118" s="116"/>
      <c r="J118" s="116"/>
      <c r="K118" s="116"/>
      <c r="L118" s="116"/>
      <c r="M118" s="116"/>
      <c r="N118" s="124"/>
      <c r="O118" s="124"/>
      <c r="P118" s="124"/>
      <c r="Q118" s="124"/>
      <c r="R118" s="124"/>
      <c r="S118" s="124"/>
      <c r="T118" s="124"/>
      <c r="U118" s="124"/>
      <c r="V118" s="124"/>
      <c r="W118" s="117"/>
      <c r="X118" s="117"/>
      <c r="Y118" s="117"/>
      <c r="Z118" s="117"/>
      <c r="AA118" s="117"/>
      <c r="AB118" s="117"/>
      <c r="AC118" s="117"/>
      <c r="AD118" s="117"/>
      <c r="AE118" s="117"/>
      <c r="AF118" s="117"/>
      <c r="AG118" s="117"/>
      <c r="AH118" s="117"/>
      <c r="AI118" s="122"/>
      <c r="AJ118" s="124"/>
      <c r="AL118" s="25"/>
      <c r="AM118" s="13"/>
      <c r="AR118" s="63"/>
    </row>
    <row r="119" spans="2:73" s="85" customFormat="1" ht="14.1" customHeight="1" x14ac:dyDescent="0.4">
      <c r="B119" s="124"/>
      <c r="C119" s="129"/>
      <c r="D119" s="116"/>
      <c r="E119" s="478" t="str">
        <f>IF(X116&gt;X117,"ｃ．の下限値が、ｄ．の上限値を超えており、採択要件不適合で今回は申請できません","下限～上限間に当てはまる数値を②に記入してください")</f>
        <v>下限～上限間に当てはまる数値を②に記入してください</v>
      </c>
      <c r="F119" s="478"/>
      <c r="G119" s="478"/>
      <c r="H119" s="478"/>
      <c r="I119" s="478"/>
      <c r="J119" s="478"/>
      <c r="K119" s="478"/>
      <c r="L119" s="478"/>
      <c r="M119" s="478"/>
      <c r="N119" s="478"/>
      <c r="O119" s="478"/>
      <c r="P119" s="478"/>
      <c r="Q119" s="478"/>
      <c r="R119" s="478"/>
      <c r="S119" s="478"/>
      <c r="T119" s="478"/>
      <c r="U119" s="478"/>
      <c r="V119" s="478"/>
      <c r="W119" s="478"/>
      <c r="X119" s="478"/>
      <c r="Y119" s="478"/>
      <c r="Z119" s="478"/>
      <c r="AA119" s="478"/>
      <c r="AB119" s="478"/>
      <c r="AC119" s="478"/>
      <c r="AD119" s="478"/>
      <c r="AE119" s="478"/>
      <c r="AF119" s="478"/>
      <c r="AG119" s="478"/>
      <c r="AH119" s="478"/>
      <c r="AI119" s="122"/>
      <c r="AJ119" s="124"/>
      <c r="AL119" s="25"/>
      <c r="AM119" s="13"/>
      <c r="AR119" s="63"/>
    </row>
    <row r="120" spans="2:73" s="85" customFormat="1" ht="14.1" customHeight="1" x14ac:dyDescent="0.4">
      <c r="B120" s="124"/>
      <c r="C120" s="129"/>
      <c r="D120" s="116"/>
      <c r="E120" s="116"/>
      <c r="F120" s="116"/>
      <c r="G120" s="116"/>
      <c r="H120" s="116"/>
      <c r="I120" s="116"/>
      <c r="J120" s="116"/>
      <c r="K120" s="116"/>
      <c r="L120" s="116"/>
      <c r="M120" s="116"/>
      <c r="N120" s="124"/>
      <c r="O120" s="124"/>
      <c r="P120" s="124"/>
      <c r="Q120" s="124"/>
      <c r="R120" s="124"/>
      <c r="S120" s="124"/>
      <c r="T120" s="124"/>
      <c r="U120" s="124"/>
      <c r="V120" s="124"/>
      <c r="W120" s="117"/>
      <c r="X120" s="117"/>
      <c r="Y120" s="117"/>
      <c r="Z120" s="117"/>
      <c r="AA120" s="117"/>
      <c r="AB120" s="117"/>
      <c r="AC120" s="117"/>
      <c r="AD120" s="117"/>
      <c r="AE120" s="117"/>
      <c r="AF120" s="117"/>
      <c r="AG120" s="117"/>
      <c r="AH120" s="117"/>
      <c r="AI120" s="122"/>
      <c r="AJ120" s="124"/>
      <c r="AL120" s="25"/>
      <c r="AM120" s="13"/>
      <c r="AR120" s="63"/>
    </row>
    <row r="121" spans="2:73" ht="14.1" customHeight="1" x14ac:dyDescent="0.4">
      <c r="B121" s="124"/>
      <c r="C121" s="129"/>
      <c r="D121" s="242" t="s">
        <v>263</v>
      </c>
      <c r="E121" s="242"/>
      <c r="F121" s="242"/>
      <c r="G121" s="242"/>
      <c r="H121" s="242"/>
      <c r="I121" s="242"/>
      <c r="J121" s="242"/>
      <c r="K121" s="242"/>
      <c r="L121" s="243"/>
      <c r="M121" s="244"/>
      <c r="N121" s="245"/>
      <c r="O121" s="246"/>
      <c r="P121" s="116" t="s">
        <v>176</v>
      </c>
      <c r="Q121" s="124"/>
      <c r="R121" s="203" t="str">
        <f>IF(AND(M121&lt;&gt;"",M129=""),IF(AND(X116&lt;=M121,M121&lt;=X117),"基準適合です","修正が必要です"),"")</f>
        <v/>
      </c>
      <c r="S121" s="204"/>
      <c r="T121" s="204"/>
      <c r="U121" s="204"/>
      <c r="V121" s="204"/>
      <c r="W121" s="205"/>
      <c r="X121" s="183"/>
      <c r="Y121" s="183"/>
      <c r="Z121" s="183"/>
      <c r="AA121" s="124"/>
      <c r="AB121" s="124"/>
      <c r="AC121" s="124"/>
      <c r="AD121" s="124"/>
      <c r="AE121" s="124"/>
      <c r="AF121" s="124"/>
      <c r="AG121" s="124"/>
      <c r="AH121" s="120"/>
      <c r="AI121" s="121"/>
      <c r="AJ121" s="124"/>
      <c r="AL121" s="26" t="str">
        <f>IF(AND(M127="",M129=""),IF(M121="","?",""),"")</f>
        <v>?</v>
      </c>
      <c r="AM121" s="13" t="str">
        <f>IF(AL121="?","新規の導入件数を記入してください。","")</f>
        <v>新規の導入件数を記入してください。</v>
      </c>
    </row>
    <row r="122" spans="2:73" ht="14.1" customHeight="1" x14ac:dyDescent="0.4">
      <c r="B122" s="124"/>
      <c r="C122" s="12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9"/>
      <c r="AJ122" s="124"/>
      <c r="AL122" s="25"/>
      <c r="AM122" s="13"/>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row>
    <row r="123" spans="2:73" s="85" customFormat="1" ht="14.1" customHeight="1" x14ac:dyDescent="0.4">
      <c r="B123" s="12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24"/>
      <c r="AL123" s="25"/>
      <c r="AM123" s="13"/>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row>
    <row r="124" spans="2:73" s="85" customFormat="1" ht="14.1" customHeight="1" x14ac:dyDescent="0.4">
      <c r="B124" s="124"/>
      <c r="C124" s="135" t="s">
        <v>92</v>
      </c>
      <c r="D124" s="118" t="s">
        <v>264</v>
      </c>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9"/>
      <c r="AJ124" s="124"/>
      <c r="AL124" s="25"/>
      <c r="AM124" s="13"/>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row>
    <row r="125" spans="2:73" s="85" customFormat="1" ht="14.1" customHeight="1" x14ac:dyDescent="0.4">
      <c r="B125" s="124"/>
      <c r="C125" s="12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9"/>
      <c r="AJ125" s="124"/>
      <c r="AL125" s="25"/>
      <c r="AM125" s="13"/>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row>
    <row r="126" spans="2:73" s="85" customFormat="1" ht="14.1" customHeight="1" x14ac:dyDescent="0.4">
      <c r="B126" s="124"/>
      <c r="C126" s="128"/>
      <c r="D126" s="85" t="s">
        <v>265</v>
      </c>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9"/>
      <c r="AJ126" s="124"/>
      <c r="AL126" s="25"/>
      <c r="AM126" s="13"/>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row>
    <row r="127" spans="2:73" s="85" customFormat="1" ht="14.1" customHeight="1" x14ac:dyDescent="0.4">
      <c r="B127" s="124"/>
      <c r="C127" s="128"/>
      <c r="E127" s="118"/>
      <c r="F127" s="118"/>
      <c r="G127" s="118"/>
      <c r="H127" s="118"/>
      <c r="I127" s="118"/>
      <c r="J127" s="118"/>
      <c r="K127" s="118"/>
      <c r="L127" s="118"/>
      <c r="M127" s="244"/>
      <c r="N127" s="245"/>
      <c r="O127" s="246"/>
      <c r="P127" s="85" t="s">
        <v>176</v>
      </c>
      <c r="R127" s="186" t="s">
        <v>237</v>
      </c>
      <c r="W127" s="118"/>
      <c r="X127" s="118"/>
      <c r="Y127" s="118"/>
      <c r="Z127" s="118"/>
      <c r="AA127" s="118"/>
      <c r="AB127" s="118"/>
      <c r="AC127" s="118"/>
      <c r="AD127" s="118"/>
      <c r="AE127" s="118"/>
      <c r="AF127" s="118"/>
      <c r="AG127" s="118"/>
      <c r="AH127" s="118"/>
      <c r="AI127" s="119"/>
      <c r="AJ127" s="124"/>
      <c r="AL127" s="26" t="str">
        <f>IF(AND(M112="",M121=""),IF(M127="","?",""),"")</f>
        <v>?</v>
      </c>
      <c r="AM127" s="13" t="str">
        <f>IF(AL127="?","導入済み遠隔検針または集中監視件数を記入してください。","")</f>
        <v>導入済み遠隔検針または集中監視件数を記入してください。</v>
      </c>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row>
    <row r="128" spans="2:73" s="85" customFormat="1" ht="14.1" customHeight="1" x14ac:dyDescent="0.4">
      <c r="B128" s="124"/>
      <c r="C128" s="12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9"/>
      <c r="AJ128" s="124"/>
      <c r="AL128" s="25"/>
      <c r="AM128" s="13"/>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row>
    <row r="129" spans="1:73" s="85" customFormat="1" ht="14.1" customHeight="1" x14ac:dyDescent="0.4">
      <c r="B129" s="124"/>
      <c r="C129" s="128"/>
      <c r="D129" s="118" t="s">
        <v>263</v>
      </c>
      <c r="E129" s="118"/>
      <c r="F129" s="118"/>
      <c r="G129" s="118"/>
      <c r="H129" s="118"/>
      <c r="I129" s="118"/>
      <c r="J129" s="118"/>
      <c r="K129" s="118"/>
      <c r="L129" s="118"/>
      <c r="M129" s="244"/>
      <c r="N129" s="245"/>
      <c r="O129" s="246"/>
      <c r="P129" s="116" t="s">
        <v>176</v>
      </c>
      <c r="Q129" s="118"/>
      <c r="R129" s="203" t="str">
        <f>IF(AND(M129&lt;&gt;"",M121=""),IF(M129&gt;=300,IF(M129&lt;=800,"基準適合です","修正が必要です"),"修正が必要です"),"")</f>
        <v/>
      </c>
      <c r="S129" s="204"/>
      <c r="T129" s="204"/>
      <c r="U129" s="204"/>
      <c r="V129" s="204"/>
      <c r="W129" s="205"/>
      <c r="X129" s="118"/>
      <c r="Y129" s="132" t="s">
        <v>266</v>
      </c>
      <c r="Z129" s="118"/>
      <c r="AA129" s="118"/>
      <c r="AB129" s="118"/>
      <c r="AC129" s="118"/>
      <c r="AD129" s="118"/>
      <c r="AE129" s="118"/>
      <c r="AF129" s="118"/>
      <c r="AG129" s="118"/>
      <c r="AH129" s="118"/>
      <c r="AI129" s="119"/>
      <c r="AJ129" s="124"/>
      <c r="AL129" s="26" t="str">
        <f>IF(AND(M112="",M121=""),IF(M129="","?",""),"")</f>
        <v>?</v>
      </c>
      <c r="AM129" s="13" t="str">
        <f>IF(AL129="?","新規の導入件数を記入してください。","")</f>
        <v>新規の導入件数を記入してください。</v>
      </c>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row>
    <row r="130" spans="1:73" ht="14.1" customHeight="1" x14ac:dyDescent="0.4">
      <c r="B130" s="124"/>
      <c r="C130" s="136"/>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8"/>
      <c r="AJ130" s="124"/>
      <c r="AL130" s="25"/>
      <c r="AM130" s="13"/>
    </row>
    <row r="131" spans="1:73" ht="14.1" customHeight="1" x14ac:dyDescent="0.4">
      <c r="B131" s="124"/>
      <c r="C131" s="124"/>
      <c r="D131" s="124"/>
      <c r="E131" s="139"/>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L131" s="25"/>
      <c r="AM131" s="13"/>
    </row>
    <row r="132" spans="1:73" s="85" customFormat="1" ht="14.1" customHeight="1" x14ac:dyDescent="0.4">
      <c r="B132" s="124"/>
      <c r="C132" s="124"/>
      <c r="D132" s="124"/>
      <c r="E132" s="139"/>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L132" s="25"/>
      <c r="AM132" s="13"/>
      <c r="AR132" s="63"/>
    </row>
    <row r="133" spans="1:73" s="85" customFormat="1" ht="14.1" customHeight="1" x14ac:dyDescent="0.4">
      <c r="B133" s="124"/>
      <c r="C133" s="124"/>
      <c r="D133" s="124"/>
      <c r="E133" s="139"/>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L133" s="25"/>
      <c r="AM133" s="13"/>
      <c r="AR133" s="63"/>
    </row>
    <row r="134" spans="1:73" ht="14.1" customHeight="1" x14ac:dyDescent="0.4">
      <c r="A134" s="6"/>
      <c r="B134" s="247" t="s">
        <v>101</v>
      </c>
      <c r="C134" s="247"/>
      <c r="D134" s="247"/>
      <c r="E134" s="247"/>
      <c r="F134" s="248" t="str">
        <f>IF(AND($H$1&lt;&gt;"",$L$1&lt;&gt;""),"【"&amp;$H$1&amp;"・"&amp;$L$1&amp;"】","")</f>
        <v/>
      </c>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9" t="s">
        <v>254</v>
      </c>
      <c r="AJ134" s="249"/>
      <c r="AL134" s="25"/>
      <c r="AM134" s="13"/>
    </row>
    <row r="135" spans="1:73" ht="14.1" customHeight="1" x14ac:dyDescent="0.4">
      <c r="E135" s="72"/>
      <c r="AL135" s="25"/>
      <c r="AM135" s="13"/>
    </row>
    <row r="136" spans="1:73" s="85" customFormat="1" ht="14.1" customHeight="1" x14ac:dyDescent="0.4">
      <c r="E136" s="72"/>
      <c r="AL136" s="25"/>
      <c r="AM136" s="13"/>
      <c r="AR136" s="63"/>
    </row>
    <row r="137" spans="1:73" ht="14.1" customHeight="1" x14ac:dyDescent="0.4">
      <c r="AL137" s="25"/>
      <c r="AM137" s="13"/>
    </row>
    <row r="138" spans="1:73" ht="14.1" customHeight="1" x14ac:dyDescent="0.4">
      <c r="B138" s="250" t="s">
        <v>91</v>
      </c>
      <c r="C138" s="250"/>
      <c r="D138" s="250"/>
      <c r="E138" s="250"/>
      <c r="F138" s="250"/>
      <c r="G138" s="250"/>
      <c r="H138" s="250"/>
      <c r="I138" s="250"/>
      <c r="J138" s="250"/>
      <c r="K138" s="250"/>
      <c r="L138" s="250"/>
      <c r="M138" s="250"/>
      <c r="N138" s="250"/>
      <c r="O138" s="250"/>
      <c r="P138" s="250"/>
      <c r="Q138" s="250"/>
      <c r="R138" s="250"/>
      <c r="S138" s="250"/>
      <c r="T138" s="250"/>
      <c r="U138" s="250"/>
      <c r="V138" s="250"/>
      <c r="W138" s="250"/>
      <c r="X138" s="250"/>
      <c r="Y138" s="250"/>
      <c r="Z138" s="250"/>
      <c r="AA138" s="250"/>
      <c r="AB138" s="250"/>
      <c r="AC138" s="250"/>
      <c r="AD138" s="250"/>
      <c r="AE138" s="250"/>
      <c r="AF138" s="250"/>
      <c r="AG138" s="250"/>
      <c r="AH138" s="250"/>
      <c r="AI138" s="250"/>
      <c r="AJ138" s="250"/>
      <c r="AL138" s="25"/>
      <c r="AM138" s="13"/>
    </row>
    <row r="139" spans="1:73" ht="14.1" customHeight="1" x14ac:dyDescent="0.4">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L139" s="25"/>
      <c r="AM139" s="13"/>
    </row>
    <row r="140" spans="1:73" ht="14.1" customHeight="1" x14ac:dyDescent="0.4">
      <c r="B140" s="124"/>
      <c r="C140" s="140" t="s">
        <v>77</v>
      </c>
      <c r="D140" s="217" t="s">
        <v>177</v>
      </c>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c r="AA140" s="217"/>
      <c r="AB140" s="217"/>
      <c r="AC140" s="217"/>
      <c r="AD140" s="217"/>
      <c r="AE140" s="219" t="s">
        <v>178</v>
      </c>
      <c r="AF140" s="219"/>
      <c r="AG140" s="219"/>
      <c r="AH140" s="219"/>
      <c r="AI140" s="220"/>
      <c r="AJ140" s="124"/>
      <c r="AL140" s="25"/>
      <c r="AM140" s="13"/>
    </row>
    <row r="141" spans="1:73" ht="14.1" customHeight="1" x14ac:dyDescent="0.4">
      <c r="B141" s="124"/>
      <c r="C141" s="141"/>
      <c r="D141" s="358" t="s">
        <v>221</v>
      </c>
      <c r="E141" s="359"/>
      <c r="F141" s="359"/>
      <c r="G141" s="359"/>
      <c r="H141" s="359"/>
      <c r="I141" s="359"/>
      <c r="J141" s="359"/>
      <c r="K141" s="360"/>
      <c r="L141" s="199" t="s">
        <v>85</v>
      </c>
      <c r="M141" s="200"/>
      <c r="N141" s="200"/>
      <c r="O141" s="200"/>
      <c r="P141" s="200"/>
      <c r="Q141" s="200"/>
      <c r="R141" s="201"/>
      <c r="S141" s="199" t="s">
        <v>86</v>
      </c>
      <c r="T141" s="200"/>
      <c r="U141" s="200"/>
      <c r="V141" s="200"/>
      <c r="W141" s="200"/>
      <c r="X141" s="200"/>
      <c r="Y141" s="201"/>
      <c r="Z141" s="363" t="s">
        <v>88</v>
      </c>
      <c r="AA141" s="364"/>
      <c r="AB141" s="365"/>
      <c r="AC141" s="199" t="s">
        <v>87</v>
      </c>
      <c r="AD141" s="200"/>
      <c r="AE141" s="200"/>
      <c r="AF141" s="200"/>
      <c r="AG141" s="200"/>
      <c r="AH141" s="200"/>
      <c r="AI141" s="368"/>
      <c r="AJ141" s="124"/>
      <c r="AL141" s="25"/>
      <c r="AM141" s="13"/>
    </row>
    <row r="142" spans="1:73" ht="20.100000000000001" customHeight="1" x14ac:dyDescent="0.4">
      <c r="B142" s="124"/>
      <c r="C142" s="129"/>
      <c r="D142" s="361" t="s">
        <v>276</v>
      </c>
      <c r="E142" s="362"/>
      <c r="F142" s="362"/>
      <c r="G142" s="362"/>
      <c r="H142" s="362"/>
      <c r="I142" s="362"/>
      <c r="J142" s="362"/>
      <c r="K142" s="362"/>
      <c r="L142" s="367"/>
      <c r="M142" s="367"/>
      <c r="N142" s="367"/>
      <c r="O142" s="367"/>
      <c r="P142" s="367"/>
      <c r="Q142" s="367"/>
      <c r="R142" s="367"/>
      <c r="S142" s="202"/>
      <c r="T142" s="202"/>
      <c r="U142" s="202"/>
      <c r="V142" s="202"/>
      <c r="W142" s="202"/>
      <c r="X142" s="202"/>
      <c r="Y142" s="202"/>
      <c r="Z142" s="355"/>
      <c r="AA142" s="355"/>
      <c r="AB142" s="355"/>
      <c r="AC142" s="369">
        <f>ROUND(S142/2,0)</f>
        <v>0</v>
      </c>
      <c r="AD142" s="369"/>
      <c r="AE142" s="369"/>
      <c r="AF142" s="369"/>
      <c r="AG142" s="369"/>
      <c r="AH142" s="369"/>
      <c r="AI142" s="370"/>
      <c r="AJ142" s="124"/>
      <c r="AL142" s="25"/>
      <c r="AM142" s="13"/>
    </row>
    <row r="143" spans="1:73" ht="20.100000000000001" customHeight="1" x14ac:dyDescent="0.4">
      <c r="B143" s="124"/>
      <c r="C143" s="129"/>
      <c r="D143" s="371" t="s">
        <v>277</v>
      </c>
      <c r="E143" s="372"/>
      <c r="F143" s="372"/>
      <c r="G143" s="372"/>
      <c r="H143" s="372"/>
      <c r="I143" s="372"/>
      <c r="J143" s="372"/>
      <c r="K143" s="372"/>
      <c r="L143" s="196"/>
      <c r="M143" s="196"/>
      <c r="N143" s="196"/>
      <c r="O143" s="196"/>
      <c r="P143" s="196"/>
      <c r="Q143" s="196"/>
      <c r="R143" s="196"/>
      <c r="S143" s="441"/>
      <c r="T143" s="441"/>
      <c r="U143" s="441"/>
      <c r="V143" s="441"/>
      <c r="W143" s="441"/>
      <c r="X143" s="441"/>
      <c r="Y143" s="441"/>
      <c r="Z143" s="356"/>
      <c r="AA143" s="356"/>
      <c r="AB143" s="356"/>
      <c r="AC143" s="206">
        <f>ROUND(S143/2,0)</f>
        <v>0</v>
      </c>
      <c r="AD143" s="206"/>
      <c r="AE143" s="206"/>
      <c r="AF143" s="206"/>
      <c r="AG143" s="206"/>
      <c r="AH143" s="206"/>
      <c r="AI143" s="207"/>
      <c r="AJ143" s="124"/>
      <c r="AL143" s="25"/>
      <c r="AM143" s="13"/>
    </row>
    <row r="144" spans="1:73" ht="20.100000000000001" customHeight="1" x14ac:dyDescent="0.4">
      <c r="B144" s="124"/>
      <c r="C144" s="141"/>
      <c r="D144" s="373" t="s">
        <v>278</v>
      </c>
      <c r="E144" s="374"/>
      <c r="F144" s="374"/>
      <c r="G144" s="374"/>
      <c r="H144" s="374"/>
      <c r="I144" s="374"/>
      <c r="J144" s="374"/>
      <c r="K144" s="374"/>
      <c r="L144" s="197"/>
      <c r="M144" s="197"/>
      <c r="N144" s="197"/>
      <c r="O144" s="197"/>
      <c r="P144" s="197"/>
      <c r="Q144" s="197"/>
      <c r="R144" s="197"/>
      <c r="S144" s="476"/>
      <c r="T144" s="476"/>
      <c r="U144" s="476"/>
      <c r="V144" s="476"/>
      <c r="W144" s="476"/>
      <c r="X144" s="476"/>
      <c r="Y144" s="476"/>
      <c r="Z144" s="357"/>
      <c r="AA144" s="357"/>
      <c r="AB144" s="357"/>
      <c r="AC144" s="208">
        <f>ROUND(S144/2,0)</f>
        <v>0</v>
      </c>
      <c r="AD144" s="208"/>
      <c r="AE144" s="208"/>
      <c r="AF144" s="208"/>
      <c r="AG144" s="208"/>
      <c r="AH144" s="208"/>
      <c r="AI144" s="209"/>
      <c r="AJ144" s="124"/>
      <c r="AL144" s="25"/>
      <c r="AM144" s="13"/>
    </row>
    <row r="145" spans="2:44" ht="20.100000000000001" customHeight="1" x14ac:dyDescent="0.4">
      <c r="B145" s="124"/>
      <c r="C145" s="142"/>
      <c r="D145" s="194" t="s">
        <v>179</v>
      </c>
      <c r="E145" s="195"/>
      <c r="F145" s="195"/>
      <c r="G145" s="195"/>
      <c r="H145" s="195"/>
      <c r="I145" s="195"/>
      <c r="J145" s="195"/>
      <c r="K145" s="195"/>
      <c r="L145" s="198">
        <f>SUM(L142:R144)</f>
        <v>0</v>
      </c>
      <c r="M145" s="198"/>
      <c r="N145" s="198"/>
      <c r="O145" s="198"/>
      <c r="P145" s="198"/>
      <c r="Q145" s="198"/>
      <c r="R145" s="198"/>
      <c r="S145" s="477">
        <f>SUM(S142:Y144)</f>
        <v>0</v>
      </c>
      <c r="T145" s="477"/>
      <c r="U145" s="477"/>
      <c r="V145" s="477"/>
      <c r="W145" s="477"/>
      <c r="X145" s="477"/>
      <c r="Y145" s="477"/>
      <c r="Z145" s="366" t="s">
        <v>180</v>
      </c>
      <c r="AA145" s="366"/>
      <c r="AB145" s="366"/>
      <c r="AC145" s="311">
        <f>SUM(AC142:AI144)</f>
        <v>0</v>
      </c>
      <c r="AD145" s="311"/>
      <c r="AE145" s="311"/>
      <c r="AF145" s="311"/>
      <c r="AG145" s="311"/>
      <c r="AH145" s="311"/>
      <c r="AI145" s="312"/>
      <c r="AJ145" s="124"/>
      <c r="AL145" s="25"/>
      <c r="AM145" s="13"/>
    </row>
    <row r="146" spans="2:44" ht="14.1" customHeight="1" x14ac:dyDescent="0.4">
      <c r="B146" s="124"/>
      <c r="C146" s="132" t="s">
        <v>297</v>
      </c>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L146" s="25"/>
      <c r="AM146" s="13"/>
    </row>
    <row r="147" spans="2:44" ht="14.1" customHeight="1" x14ac:dyDescent="0.4">
      <c r="B147" s="124"/>
      <c r="C147" s="132"/>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L147" s="25"/>
      <c r="AM147" s="13"/>
    </row>
    <row r="148" spans="2:44" ht="14.1" customHeight="1" x14ac:dyDescent="0.4">
      <c r="B148" s="124"/>
      <c r="C148" s="133"/>
      <c r="D148" s="124"/>
      <c r="E148" s="124" t="s">
        <v>244</v>
      </c>
      <c r="F148" s="143"/>
      <c r="G148" s="143"/>
      <c r="H148" s="143"/>
      <c r="I148" s="143"/>
      <c r="J148" s="143"/>
      <c r="K148" s="144"/>
      <c r="L148" s="144"/>
      <c r="M148" s="144"/>
      <c r="N148" s="144"/>
      <c r="O148" s="144"/>
      <c r="P148" s="144"/>
      <c r="Q148" s="143"/>
      <c r="R148" s="143"/>
      <c r="S148" s="143"/>
      <c r="T148" s="143"/>
      <c r="U148" s="143"/>
      <c r="V148" s="143"/>
      <c r="W148" s="143"/>
      <c r="X148" s="143"/>
      <c r="Y148" s="143"/>
      <c r="Z148" s="143"/>
      <c r="AA148" s="203" t="str">
        <f>IF(AC145=0,"",IF(AND(1500000&lt;=AC145,AC145&lt;=30000000),"基準適合です","修正が必要です"))</f>
        <v/>
      </c>
      <c r="AB148" s="204"/>
      <c r="AC148" s="204"/>
      <c r="AD148" s="204"/>
      <c r="AE148" s="204"/>
      <c r="AF148" s="204"/>
      <c r="AG148" s="204"/>
      <c r="AH148" s="204"/>
      <c r="AI148" s="205"/>
      <c r="AJ148" s="143"/>
      <c r="AL148" s="25"/>
      <c r="AM148" s="13"/>
    </row>
    <row r="149" spans="2:44" s="85" customFormat="1" ht="14.1" customHeight="1" x14ac:dyDescent="0.4">
      <c r="B149" s="124"/>
      <c r="C149" s="133"/>
      <c r="D149" s="124"/>
      <c r="E149" s="124"/>
      <c r="F149" s="143"/>
      <c r="G149" s="143"/>
      <c r="H149" s="143"/>
      <c r="I149" s="143"/>
      <c r="J149" s="143"/>
      <c r="K149" s="144"/>
      <c r="L149" s="144"/>
      <c r="M149" s="144"/>
      <c r="N149" s="144"/>
      <c r="O149" s="144"/>
      <c r="P149" s="144"/>
      <c r="Q149" s="143"/>
      <c r="R149" s="143"/>
      <c r="S149" s="143"/>
      <c r="T149" s="143"/>
      <c r="U149" s="143"/>
      <c r="V149" s="143"/>
      <c r="W149" s="143"/>
      <c r="X149" s="143"/>
      <c r="Y149" s="143"/>
      <c r="Z149" s="143"/>
      <c r="AA149" s="143"/>
      <c r="AB149" s="143"/>
      <c r="AC149" s="117"/>
      <c r="AD149" s="182"/>
      <c r="AE149" s="182"/>
      <c r="AF149" s="182"/>
      <c r="AG149" s="182"/>
      <c r="AH149" s="182"/>
      <c r="AI149" s="182"/>
      <c r="AJ149" s="143"/>
      <c r="AL149" s="25"/>
      <c r="AM149" s="13"/>
      <c r="AR149" s="63"/>
    </row>
    <row r="150" spans="2:44" s="85" customFormat="1" ht="14.1" customHeight="1" x14ac:dyDescent="0.4">
      <c r="B150" s="124"/>
      <c r="C150" s="133"/>
      <c r="D150" s="124"/>
      <c r="E150" s="124"/>
      <c r="F150" s="143"/>
      <c r="G150" s="143"/>
      <c r="H150" s="143"/>
      <c r="I150" s="143"/>
      <c r="J150" s="143"/>
      <c r="K150" s="144"/>
      <c r="L150" s="144"/>
      <c r="M150" s="144"/>
      <c r="N150" s="144"/>
      <c r="O150" s="144"/>
      <c r="P150" s="144"/>
      <c r="Q150" s="143"/>
      <c r="R150" s="143"/>
      <c r="S150" s="143"/>
      <c r="T150" s="143"/>
      <c r="U150" s="143"/>
      <c r="V150" s="143"/>
      <c r="W150" s="143"/>
      <c r="X150" s="143"/>
      <c r="Y150" s="143"/>
      <c r="Z150" s="143"/>
      <c r="AA150" s="143"/>
      <c r="AB150" s="143"/>
      <c r="AC150" s="117"/>
      <c r="AD150" s="182"/>
      <c r="AE150" s="182"/>
      <c r="AF150" s="182"/>
      <c r="AG150" s="182"/>
      <c r="AH150" s="182"/>
      <c r="AI150" s="182"/>
      <c r="AJ150" s="143"/>
      <c r="AL150" s="25"/>
      <c r="AM150" s="13"/>
      <c r="AR150" s="63"/>
    </row>
    <row r="151" spans="2:44" ht="14.1" customHeight="1" x14ac:dyDescent="0.4">
      <c r="B151" s="124"/>
      <c r="C151" s="13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17"/>
      <c r="AD151" s="117"/>
      <c r="AE151" s="117"/>
      <c r="AF151" s="117"/>
      <c r="AG151" s="117"/>
      <c r="AH151" s="117"/>
      <c r="AI151" s="117"/>
      <c r="AJ151" s="143"/>
      <c r="AL151" s="25"/>
      <c r="AM151" s="13"/>
    </row>
    <row r="152" spans="2:44" ht="14.1" customHeight="1" x14ac:dyDescent="0.4">
      <c r="B152" s="250" t="s">
        <v>279</v>
      </c>
      <c r="C152" s="250"/>
      <c r="D152" s="250"/>
      <c r="E152" s="250"/>
      <c r="F152" s="250"/>
      <c r="G152" s="250"/>
      <c r="H152" s="250"/>
      <c r="I152" s="250"/>
      <c r="J152" s="250"/>
      <c r="K152" s="250"/>
      <c r="L152" s="250"/>
      <c r="M152" s="250"/>
      <c r="N152" s="250"/>
      <c r="O152" s="250"/>
      <c r="P152" s="250"/>
      <c r="Q152" s="250"/>
      <c r="R152" s="250"/>
      <c r="S152" s="250"/>
      <c r="T152" s="250"/>
      <c r="U152" s="250"/>
      <c r="V152" s="250"/>
      <c r="W152" s="250"/>
      <c r="X152" s="250"/>
      <c r="Y152" s="250"/>
      <c r="Z152" s="250"/>
      <c r="AA152" s="250"/>
      <c r="AB152" s="250"/>
      <c r="AC152" s="250"/>
      <c r="AD152" s="250"/>
      <c r="AE152" s="250"/>
      <c r="AF152" s="250"/>
      <c r="AG152" s="250"/>
      <c r="AH152" s="250"/>
      <c r="AI152" s="250"/>
      <c r="AJ152" s="250"/>
      <c r="AL152" s="25"/>
      <c r="AM152" s="13"/>
    </row>
    <row r="153" spans="2:44" ht="14.1" customHeight="1" x14ac:dyDescent="0.4">
      <c r="B153" s="124"/>
      <c r="C153" s="13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5"/>
      <c r="AD153" s="145"/>
      <c r="AE153" s="145"/>
      <c r="AF153" s="145"/>
      <c r="AG153" s="145"/>
      <c r="AH153" s="145"/>
      <c r="AI153" s="145"/>
      <c r="AJ153" s="143"/>
      <c r="AL153" s="25"/>
      <c r="AM153" s="13"/>
    </row>
    <row r="154" spans="2:44" ht="14.1" customHeight="1" x14ac:dyDescent="0.4">
      <c r="B154" s="124"/>
      <c r="C154" s="140" t="s">
        <v>77</v>
      </c>
      <c r="D154" s="217" t="s">
        <v>181</v>
      </c>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c r="AA154" s="217"/>
      <c r="AB154" s="217"/>
      <c r="AC154" s="217"/>
      <c r="AD154" s="217"/>
      <c r="AE154" s="219" t="s">
        <v>178</v>
      </c>
      <c r="AF154" s="219"/>
      <c r="AG154" s="219"/>
      <c r="AH154" s="219"/>
      <c r="AI154" s="220"/>
      <c r="AJ154" s="143"/>
      <c r="AL154" s="25"/>
      <c r="AM154" s="13"/>
    </row>
    <row r="155" spans="2:44" ht="14.1" customHeight="1" x14ac:dyDescent="0.4">
      <c r="B155" s="124"/>
      <c r="C155" s="141"/>
      <c r="D155" s="352" t="s">
        <v>182</v>
      </c>
      <c r="E155" s="353"/>
      <c r="F155" s="353"/>
      <c r="G155" s="353"/>
      <c r="H155" s="353"/>
      <c r="I155" s="353"/>
      <c r="J155" s="353"/>
      <c r="K155" s="353"/>
      <c r="L155" s="221">
        <f>+L145</f>
        <v>0</v>
      </c>
      <c r="M155" s="221"/>
      <c r="N155" s="221"/>
      <c r="O155" s="221"/>
      <c r="P155" s="221"/>
      <c r="Q155" s="221"/>
      <c r="R155" s="146"/>
      <c r="S155" s="146"/>
      <c r="T155" s="146"/>
      <c r="U155" s="147"/>
      <c r="V155" s="147"/>
      <c r="W155" s="147"/>
      <c r="X155" s="147"/>
      <c r="Y155" s="147"/>
      <c r="Z155" s="147"/>
      <c r="AA155" s="148"/>
      <c r="AB155" s="148"/>
      <c r="AC155" s="148"/>
      <c r="AD155" s="147"/>
      <c r="AE155" s="147"/>
      <c r="AF155" s="147"/>
      <c r="AG155" s="147"/>
      <c r="AH155" s="147"/>
      <c r="AI155" s="149"/>
      <c r="AJ155" s="143"/>
      <c r="AL155" s="25"/>
      <c r="AM155" s="13"/>
    </row>
    <row r="156" spans="2:44" ht="14.1" customHeight="1" x14ac:dyDescent="0.4">
      <c r="B156" s="124"/>
      <c r="C156" s="128"/>
      <c r="D156" s="222" t="s">
        <v>183</v>
      </c>
      <c r="E156" s="223"/>
      <c r="F156" s="223"/>
      <c r="G156" s="223"/>
      <c r="H156" s="223"/>
      <c r="I156" s="223"/>
      <c r="J156" s="223"/>
      <c r="K156" s="223"/>
      <c r="L156" s="224">
        <f>+S145</f>
        <v>0</v>
      </c>
      <c r="M156" s="224"/>
      <c r="N156" s="224"/>
      <c r="O156" s="224"/>
      <c r="P156" s="224"/>
      <c r="Q156" s="224"/>
      <c r="R156" s="225" t="s">
        <v>184</v>
      </c>
      <c r="S156" s="225"/>
      <c r="T156" s="225"/>
      <c r="U156" s="225"/>
      <c r="V156" s="225"/>
      <c r="W156" s="226" t="s">
        <v>185</v>
      </c>
      <c r="X156" s="227"/>
      <c r="Y156" s="227"/>
      <c r="Z156" s="227"/>
      <c r="AA156" s="227"/>
      <c r="AB156" s="227"/>
      <c r="AC156" s="227" t="s">
        <v>186</v>
      </c>
      <c r="AD156" s="227"/>
      <c r="AE156" s="227"/>
      <c r="AF156" s="227"/>
      <c r="AG156" s="227"/>
      <c r="AH156" s="228"/>
      <c r="AI156" s="150"/>
      <c r="AJ156" s="143"/>
      <c r="AL156" s="25"/>
      <c r="AM156" s="13"/>
    </row>
    <row r="157" spans="2:44" ht="14.1" customHeight="1" x14ac:dyDescent="0.4">
      <c r="B157" s="124"/>
      <c r="C157" s="151"/>
      <c r="D157" s="210" t="s">
        <v>181</v>
      </c>
      <c r="E157" s="211"/>
      <c r="F157" s="211"/>
      <c r="G157" s="211"/>
      <c r="H157" s="211"/>
      <c r="I157" s="211"/>
      <c r="J157" s="211"/>
      <c r="K157" s="211"/>
      <c r="L157" s="212">
        <f>+AC145</f>
        <v>0</v>
      </c>
      <c r="M157" s="212"/>
      <c r="N157" s="212"/>
      <c r="O157" s="212"/>
      <c r="P157" s="212"/>
      <c r="Q157" s="212"/>
      <c r="R157" s="213" t="s">
        <v>187</v>
      </c>
      <c r="S157" s="213"/>
      <c r="T157" s="213"/>
      <c r="U157" s="213"/>
      <c r="V157" s="213"/>
      <c r="W157" s="214">
        <f>L157-AC157</f>
        <v>0</v>
      </c>
      <c r="X157" s="212"/>
      <c r="Y157" s="212"/>
      <c r="Z157" s="212"/>
      <c r="AA157" s="212"/>
      <c r="AB157" s="212"/>
      <c r="AC157" s="215"/>
      <c r="AD157" s="215"/>
      <c r="AE157" s="215"/>
      <c r="AF157" s="215"/>
      <c r="AG157" s="215"/>
      <c r="AH157" s="216"/>
      <c r="AI157" s="152"/>
      <c r="AJ157" s="143"/>
      <c r="AL157" s="26" t="str">
        <f>IF(AC157="","?","")</f>
        <v>?</v>
      </c>
      <c r="AM157" s="13" t="str">
        <f>IF(AL157="?","借入が必要な場合、その金額を記入して下さい。","")</f>
        <v>借入が必要な場合、その金額を記入して下さい。</v>
      </c>
    </row>
    <row r="158" spans="2:44" ht="14.1" customHeight="1" x14ac:dyDescent="0.4">
      <c r="B158" s="124"/>
      <c r="C158" s="13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17"/>
      <c r="AD158" s="117"/>
      <c r="AE158" s="117"/>
      <c r="AF158" s="117"/>
      <c r="AG158" s="117"/>
      <c r="AH158" s="117"/>
      <c r="AI158" s="117"/>
      <c r="AJ158" s="143"/>
      <c r="AL158" s="25"/>
      <c r="AM158" s="13"/>
    </row>
    <row r="159" spans="2:44" ht="14.1" customHeight="1" x14ac:dyDescent="0.4">
      <c r="B159" s="124"/>
      <c r="C159" s="140" t="s">
        <v>92</v>
      </c>
      <c r="D159" s="217" t="s">
        <v>188</v>
      </c>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7"/>
      <c r="AA159" s="217"/>
      <c r="AB159" s="217"/>
      <c r="AC159" s="217"/>
      <c r="AD159" s="217"/>
      <c r="AE159" s="217"/>
      <c r="AF159" s="217"/>
      <c r="AG159" s="217"/>
      <c r="AH159" s="217"/>
      <c r="AI159" s="218"/>
      <c r="AJ159" s="143"/>
      <c r="AL159" s="25"/>
      <c r="AM159" s="13"/>
    </row>
    <row r="160" spans="2:44" ht="14.1" customHeight="1" x14ac:dyDescent="0.4">
      <c r="B160" s="124"/>
      <c r="C160" s="141"/>
      <c r="D160" s="153"/>
      <c r="E160" s="146"/>
      <c r="F160" s="146"/>
      <c r="G160" s="146"/>
      <c r="H160" s="146"/>
      <c r="I160" s="146"/>
      <c r="J160" s="146"/>
      <c r="K160" s="146"/>
      <c r="L160" s="154"/>
      <c r="M160" s="154"/>
      <c r="N160" s="154"/>
      <c r="O160" s="154"/>
      <c r="P160" s="154"/>
      <c r="Q160" s="154"/>
      <c r="R160" s="146"/>
      <c r="S160" s="146"/>
      <c r="T160" s="146"/>
      <c r="U160" s="147"/>
      <c r="V160" s="147"/>
      <c r="W160" s="147"/>
      <c r="X160" s="147"/>
      <c r="Y160" s="147"/>
      <c r="Z160" s="147"/>
      <c r="AA160" s="148"/>
      <c r="AB160" s="148"/>
      <c r="AC160" s="148"/>
      <c r="AD160" s="147"/>
      <c r="AE160" s="147"/>
      <c r="AF160" s="147"/>
      <c r="AG160" s="147"/>
      <c r="AH160" s="147"/>
      <c r="AI160" s="149"/>
      <c r="AJ160" s="143"/>
      <c r="AL160" s="25"/>
      <c r="AM160" s="13"/>
    </row>
    <row r="161" spans="1:44" ht="14.1" customHeight="1" x14ac:dyDescent="0.4">
      <c r="B161" s="124"/>
      <c r="C161" s="128"/>
      <c r="D161" s="299" t="s">
        <v>189</v>
      </c>
      <c r="E161" s="225"/>
      <c r="F161" s="225"/>
      <c r="G161" s="225"/>
      <c r="H161" s="225"/>
      <c r="I161" s="225"/>
      <c r="J161" s="225"/>
      <c r="K161" s="225"/>
      <c r="L161" s="155" t="s">
        <v>190</v>
      </c>
      <c r="M161" s="155"/>
      <c r="N161" s="156"/>
      <c r="O161" s="156"/>
      <c r="P161" s="156"/>
      <c r="Q161" s="156"/>
      <c r="R161" s="155"/>
      <c r="S161" s="300">
        <f>+L156</f>
        <v>0</v>
      </c>
      <c r="T161" s="301"/>
      <c r="U161" s="301"/>
      <c r="V161" s="301"/>
      <c r="W161" s="301"/>
      <c r="X161" s="301"/>
      <c r="Y161" s="302" t="s">
        <v>191</v>
      </c>
      <c r="Z161" s="302"/>
      <c r="AA161" s="303" t="str">
        <f>IF(ISERROR(ROUND(S161/S162,0)),"",ROUND(S161/S162,0))</f>
        <v/>
      </c>
      <c r="AB161" s="304"/>
      <c r="AC161" s="304"/>
      <c r="AD161" s="304"/>
      <c r="AE161" s="305"/>
      <c r="AF161" s="302" t="s">
        <v>192</v>
      </c>
      <c r="AG161" s="302"/>
      <c r="AH161" s="302"/>
      <c r="AI161" s="131"/>
      <c r="AJ161" s="143"/>
      <c r="AL161" s="25"/>
      <c r="AM161" s="13"/>
    </row>
    <row r="162" spans="1:44" ht="14.1" customHeight="1" x14ac:dyDescent="0.4">
      <c r="B162" s="124"/>
      <c r="C162" s="128"/>
      <c r="D162" s="299"/>
      <c r="E162" s="225"/>
      <c r="F162" s="225"/>
      <c r="G162" s="225"/>
      <c r="H162" s="225"/>
      <c r="I162" s="225"/>
      <c r="J162" s="225"/>
      <c r="K162" s="225"/>
      <c r="L162" s="116" t="s">
        <v>193</v>
      </c>
      <c r="M162" s="116"/>
      <c r="N162" s="157"/>
      <c r="O162" s="157"/>
      <c r="P162" s="157"/>
      <c r="Q162" s="157"/>
      <c r="R162" s="158"/>
      <c r="S162" s="309">
        <f>IF(AND(M121&lt;&gt;"",M129=""),M121,IF(AND(M121="",M129&lt;&gt;""),M129,0))</f>
        <v>0</v>
      </c>
      <c r="T162" s="310"/>
      <c r="U162" s="310"/>
      <c r="V162" s="310"/>
      <c r="W162" s="310"/>
      <c r="X162" s="310"/>
      <c r="Y162" s="302"/>
      <c r="Z162" s="302"/>
      <c r="AA162" s="306"/>
      <c r="AB162" s="307"/>
      <c r="AC162" s="307"/>
      <c r="AD162" s="307"/>
      <c r="AE162" s="308"/>
      <c r="AF162" s="302"/>
      <c r="AG162" s="302"/>
      <c r="AH162" s="302"/>
      <c r="AI162" s="131"/>
      <c r="AJ162" s="143"/>
      <c r="AL162" s="25"/>
      <c r="AM162" s="13"/>
    </row>
    <row r="163" spans="1:44" ht="14.1" customHeight="1" x14ac:dyDescent="0.4">
      <c r="B163" s="124"/>
      <c r="C163" s="151"/>
      <c r="D163" s="159"/>
      <c r="E163" s="137"/>
      <c r="F163" s="137"/>
      <c r="G163" s="137"/>
      <c r="H163" s="137"/>
      <c r="I163" s="137"/>
      <c r="J163" s="137"/>
      <c r="K163" s="137"/>
      <c r="L163" s="160"/>
      <c r="M163" s="160"/>
      <c r="N163" s="160"/>
      <c r="O163" s="160"/>
      <c r="P163" s="160"/>
      <c r="Q163" s="160"/>
      <c r="R163" s="161"/>
      <c r="S163" s="161"/>
      <c r="T163" s="161"/>
      <c r="U163" s="161"/>
      <c r="V163" s="161"/>
      <c r="W163" s="160"/>
      <c r="X163" s="160"/>
      <c r="Y163" s="160"/>
      <c r="Z163" s="160"/>
      <c r="AA163" s="160"/>
      <c r="AB163" s="160"/>
      <c r="AC163" s="160"/>
      <c r="AD163" s="160"/>
      <c r="AE163" s="160"/>
      <c r="AF163" s="160"/>
      <c r="AG163" s="160"/>
      <c r="AH163" s="160"/>
      <c r="AI163" s="152"/>
      <c r="AJ163" s="143"/>
      <c r="AL163" s="25"/>
      <c r="AM163" s="13"/>
    </row>
    <row r="164" spans="1:44" ht="14.1" customHeight="1" x14ac:dyDescent="0.4">
      <c r="B164" s="124"/>
      <c r="C164" s="13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17"/>
      <c r="AD164" s="117"/>
      <c r="AE164" s="117"/>
      <c r="AF164" s="117"/>
      <c r="AG164" s="117"/>
      <c r="AH164" s="117"/>
      <c r="AI164" s="117"/>
      <c r="AJ164" s="143"/>
      <c r="AL164" s="25"/>
      <c r="AM164" s="13"/>
    </row>
    <row r="165" spans="1:44" ht="15" customHeight="1" x14ac:dyDescent="0.4">
      <c r="B165" s="124"/>
      <c r="C165" s="162" t="s">
        <v>93</v>
      </c>
      <c r="D165" s="339" t="s">
        <v>94</v>
      </c>
      <c r="E165" s="339"/>
      <c r="F165" s="339"/>
      <c r="G165" s="339"/>
      <c r="H165" s="339"/>
      <c r="I165" s="339"/>
      <c r="J165" s="340"/>
      <c r="K165" s="341" t="s">
        <v>97</v>
      </c>
      <c r="L165" s="342"/>
      <c r="M165" s="342"/>
      <c r="N165" s="342"/>
      <c r="O165" s="342"/>
      <c r="P165" s="342"/>
      <c r="Q165" s="342"/>
      <c r="R165" s="342"/>
      <c r="S165" s="342"/>
      <c r="T165" s="342"/>
      <c r="U165" s="342"/>
      <c r="V165" s="342"/>
      <c r="W165" s="342"/>
      <c r="X165" s="342"/>
      <c r="Y165" s="342"/>
      <c r="Z165" s="342"/>
      <c r="AA165" s="342"/>
      <c r="AB165" s="342"/>
      <c r="AC165" s="342"/>
      <c r="AD165" s="342"/>
      <c r="AE165" s="342"/>
      <c r="AF165" s="342"/>
      <c r="AG165" s="342"/>
      <c r="AH165" s="342"/>
      <c r="AI165" s="343"/>
      <c r="AJ165" s="143"/>
      <c r="AL165" s="25"/>
      <c r="AM165" s="13"/>
    </row>
    <row r="166" spans="1:44" ht="15" customHeight="1" x14ac:dyDescent="0.4">
      <c r="B166" s="124"/>
      <c r="C166" s="163" t="s">
        <v>95</v>
      </c>
      <c r="D166" s="469" t="s">
        <v>96</v>
      </c>
      <c r="E166" s="469"/>
      <c r="F166" s="469"/>
      <c r="G166" s="469"/>
      <c r="H166" s="469"/>
      <c r="I166" s="469"/>
      <c r="J166" s="469"/>
      <c r="K166" s="437" t="s">
        <v>90</v>
      </c>
      <c r="L166" s="438"/>
      <c r="M166" s="439"/>
      <c r="N166" s="440"/>
      <c r="O166" s="164" t="s">
        <v>89</v>
      </c>
      <c r="P166" s="439"/>
      <c r="Q166" s="440"/>
      <c r="R166" s="164" t="s">
        <v>98</v>
      </c>
      <c r="S166" s="439"/>
      <c r="T166" s="440"/>
      <c r="U166" s="164" t="s">
        <v>99</v>
      </c>
      <c r="V166" s="165"/>
      <c r="W166" s="165"/>
      <c r="X166" s="165"/>
      <c r="Y166" s="165"/>
      <c r="Z166" s="165"/>
      <c r="AA166" s="165"/>
      <c r="AB166" s="165"/>
      <c r="AC166" s="165"/>
      <c r="AD166" s="165"/>
      <c r="AE166" s="165"/>
      <c r="AF166" s="165"/>
      <c r="AG166" s="165"/>
      <c r="AH166" s="165"/>
      <c r="AI166" s="166"/>
      <c r="AJ166" s="143"/>
      <c r="AL166" s="25" t="str">
        <f>IF(AND(M166&lt;&gt;"",P166&lt;&gt;"",S166&lt;&gt;""),IF(ISERROR(DAY(M166+2018&amp;"/"&amp;P166&amp;"/"&amp;S166)),"!",""),"?")</f>
        <v>?</v>
      </c>
      <c r="AM166" s="13" t="str">
        <f>IF(AL166="?","事業完了予定日を入力して下さい。",IF(AL166="!","事業完了予定日を正しく入力して下さい。",""))</f>
        <v>事業完了予定日を入力して下さい。</v>
      </c>
    </row>
    <row r="167" spans="1:44" ht="14.1" customHeight="1" x14ac:dyDescent="0.4">
      <c r="B167" s="167"/>
      <c r="C167" s="168" t="s">
        <v>145</v>
      </c>
      <c r="D167" s="407" t="s">
        <v>291</v>
      </c>
      <c r="E167" s="407"/>
      <c r="F167" s="407"/>
      <c r="G167" s="407"/>
      <c r="H167" s="407"/>
      <c r="I167" s="407"/>
      <c r="J167" s="407"/>
      <c r="K167" s="407"/>
      <c r="L167" s="407"/>
      <c r="M167" s="407"/>
      <c r="N167" s="407"/>
      <c r="O167" s="407"/>
      <c r="P167" s="407"/>
      <c r="Q167" s="407"/>
      <c r="R167" s="407"/>
      <c r="S167" s="407"/>
      <c r="T167" s="407"/>
      <c r="U167" s="407"/>
      <c r="V167" s="407"/>
      <c r="W167" s="407"/>
      <c r="X167" s="407"/>
      <c r="Y167" s="407"/>
      <c r="Z167" s="407"/>
      <c r="AA167" s="407"/>
      <c r="AB167" s="407"/>
      <c r="AC167" s="407"/>
      <c r="AD167" s="407"/>
      <c r="AE167" s="407"/>
      <c r="AF167" s="407"/>
      <c r="AG167" s="407"/>
      <c r="AH167" s="407"/>
      <c r="AI167" s="407"/>
      <c r="AJ167" s="124"/>
      <c r="AL167" s="25"/>
      <c r="AM167" s="13"/>
    </row>
    <row r="168" spans="1:44" ht="14.1" customHeight="1" x14ac:dyDescent="0.4">
      <c r="B168" s="124"/>
      <c r="C168" s="169"/>
      <c r="D168" s="408"/>
      <c r="E168" s="408"/>
      <c r="F168" s="408"/>
      <c r="G168" s="408"/>
      <c r="H168" s="408"/>
      <c r="I168" s="408"/>
      <c r="J168" s="408"/>
      <c r="K168" s="408"/>
      <c r="L168" s="408"/>
      <c r="M168" s="408"/>
      <c r="N168" s="408"/>
      <c r="O168" s="408"/>
      <c r="P168" s="408"/>
      <c r="Q168" s="408"/>
      <c r="R168" s="408"/>
      <c r="S168" s="408"/>
      <c r="T168" s="408"/>
      <c r="U168" s="408"/>
      <c r="V168" s="408"/>
      <c r="W168" s="408"/>
      <c r="X168" s="408"/>
      <c r="Y168" s="408"/>
      <c r="Z168" s="408"/>
      <c r="AA168" s="408"/>
      <c r="AB168" s="408"/>
      <c r="AC168" s="408"/>
      <c r="AD168" s="408"/>
      <c r="AE168" s="408"/>
      <c r="AF168" s="408"/>
      <c r="AG168" s="408"/>
      <c r="AH168" s="408"/>
      <c r="AI168" s="408"/>
      <c r="AJ168" s="124"/>
      <c r="AL168" s="25"/>
      <c r="AM168" s="13"/>
    </row>
    <row r="169" spans="1:44" s="85" customFormat="1" ht="14.1" customHeight="1" x14ac:dyDescent="0.4">
      <c r="B169" s="124"/>
      <c r="C169" s="169"/>
      <c r="D169" s="170"/>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24"/>
      <c r="AL169" s="25"/>
      <c r="AM169" s="13"/>
      <c r="AR169" s="63"/>
    </row>
    <row r="170" spans="1:44" ht="14.1" customHeight="1" x14ac:dyDescent="0.4">
      <c r="B170" s="124"/>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c r="AJ170" s="124"/>
      <c r="AL170" s="25"/>
      <c r="AM170" s="13"/>
    </row>
    <row r="171" spans="1:44" ht="14.1" customHeight="1" x14ac:dyDescent="0.4">
      <c r="A171" s="6"/>
      <c r="B171" s="247" t="s">
        <v>101</v>
      </c>
      <c r="C171" s="247"/>
      <c r="D171" s="247"/>
      <c r="E171" s="247"/>
      <c r="F171" s="248" t="str">
        <f>IF(AND($H$1&lt;&gt;"",$L$1&lt;&gt;""),"【"&amp;$H$1&amp;"・"&amp;$L$1&amp;"】","")</f>
        <v/>
      </c>
      <c r="G171" s="248"/>
      <c r="H171" s="248"/>
      <c r="I171" s="248"/>
      <c r="J171" s="248"/>
      <c r="K171" s="248"/>
      <c r="L171" s="248"/>
      <c r="M171" s="248"/>
      <c r="N171" s="248"/>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9" t="s">
        <v>255</v>
      </c>
      <c r="AJ171" s="249"/>
      <c r="AL171" s="25"/>
      <c r="AM171" s="13"/>
    </row>
    <row r="172" spans="1:44" ht="14.1" customHeight="1" x14ac:dyDescent="0.4">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L172" s="25"/>
      <c r="AM172" s="13"/>
    </row>
    <row r="173" spans="1:44" s="85" customFormat="1" ht="14.1" customHeight="1" x14ac:dyDescent="0.4">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L173" s="25"/>
      <c r="AM173" s="13"/>
      <c r="AR173" s="63"/>
    </row>
    <row r="174" spans="1:44" ht="14.1" customHeight="1" x14ac:dyDescent="0.4">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L174" s="25"/>
      <c r="AM174" s="13"/>
    </row>
    <row r="175" spans="1:44" ht="14.1" customHeight="1" x14ac:dyDescent="0.4">
      <c r="B175" s="250" t="s">
        <v>194</v>
      </c>
      <c r="C175" s="250"/>
      <c r="D175" s="250"/>
      <c r="E175" s="250"/>
      <c r="F175" s="250"/>
      <c r="G175" s="250"/>
      <c r="H175" s="250"/>
      <c r="I175" s="250"/>
      <c r="J175" s="250"/>
      <c r="K175" s="250"/>
      <c r="L175" s="250"/>
      <c r="M175" s="250"/>
      <c r="N175" s="250"/>
      <c r="O175" s="250"/>
      <c r="P175" s="250"/>
      <c r="Q175" s="250"/>
      <c r="R175" s="250"/>
      <c r="S175" s="250"/>
      <c r="T175" s="250"/>
      <c r="U175" s="250"/>
      <c r="V175" s="250"/>
      <c r="W175" s="250"/>
      <c r="X175" s="250"/>
      <c r="Y175" s="250"/>
      <c r="Z175" s="250"/>
      <c r="AA175" s="250"/>
      <c r="AB175" s="250"/>
      <c r="AC175" s="250"/>
      <c r="AD175" s="250"/>
      <c r="AE175" s="250"/>
      <c r="AF175" s="250"/>
      <c r="AG175" s="250"/>
      <c r="AH175" s="250"/>
      <c r="AI175" s="250"/>
      <c r="AJ175" s="250"/>
      <c r="AL175" s="25"/>
      <c r="AM175" s="13"/>
    </row>
    <row r="176" spans="1:44" ht="14.1" customHeight="1" x14ac:dyDescent="0.4">
      <c r="AL176" s="25"/>
      <c r="AM176" s="13"/>
    </row>
    <row r="177" spans="3:44" ht="17.100000000000001" customHeight="1" x14ac:dyDescent="0.4">
      <c r="C177" s="450" t="s">
        <v>195</v>
      </c>
      <c r="D177" s="451"/>
      <c r="E177" s="451"/>
      <c r="F177" s="451"/>
      <c r="G177" s="451"/>
      <c r="H177" s="451"/>
      <c r="I177" s="451"/>
      <c r="J177" s="451"/>
      <c r="K177" s="451"/>
      <c r="L177" s="451"/>
      <c r="M177" s="451"/>
      <c r="N177" s="451"/>
      <c r="O177" s="451"/>
      <c r="P177" s="451"/>
      <c r="Q177" s="451"/>
      <c r="R177" s="451"/>
      <c r="S177" s="451"/>
      <c r="T177" s="451"/>
      <c r="U177" s="451"/>
      <c r="V177" s="451"/>
      <c r="W177" s="451"/>
      <c r="X177" s="451"/>
      <c r="Y177" s="451"/>
      <c r="Z177" s="451"/>
      <c r="AA177" s="451"/>
      <c r="AB177" s="451"/>
      <c r="AC177" s="451"/>
      <c r="AD177" s="451"/>
      <c r="AE177" s="451"/>
      <c r="AF177" s="451"/>
      <c r="AG177" s="451"/>
      <c r="AH177" s="451"/>
      <c r="AI177" s="452"/>
      <c r="AL177" s="25"/>
      <c r="AM177" s="13"/>
    </row>
    <row r="178" spans="3:44" ht="17.100000000000001" customHeight="1" x14ac:dyDescent="0.4">
      <c r="C178" s="75"/>
      <c r="D178" s="436" t="s">
        <v>77</v>
      </c>
      <c r="E178" s="431" t="s">
        <v>286</v>
      </c>
      <c r="F178" s="431"/>
      <c r="G178" s="431"/>
      <c r="H178" s="431"/>
      <c r="I178" s="431"/>
      <c r="J178" s="431"/>
      <c r="K178" s="431"/>
      <c r="L178" s="431"/>
      <c r="M178" s="431"/>
      <c r="N178" s="431"/>
      <c r="O178" s="431"/>
      <c r="P178" s="431"/>
      <c r="Q178" s="431"/>
      <c r="R178" s="431"/>
      <c r="S178" s="431"/>
      <c r="T178" s="431"/>
      <c r="U178" s="431"/>
      <c r="V178" s="431"/>
      <c r="W178" s="431"/>
      <c r="X178" s="431"/>
      <c r="Y178" s="431"/>
      <c r="Z178" s="431"/>
      <c r="AA178" s="431"/>
      <c r="AB178" s="431"/>
      <c r="AC178" s="431"/>
      <c r="AD178" s="431"/>
      <c r="AE178" s="77"/>
      <c r="AF178" s="77"/>
      <c r="AG178" s="77"/>
      <c r="AH178" s="77"/>
      <c r="AI178" s="78"/>
      <c r="AL178" s="25"/>
      <c r="AM178" s="13"/>
    </row>
    <row r="179" spans="3:44" ht="17.100000000000001" customHeight="1" x14ac:dyDescent="0.4">
      <c r="C179" s="75"/>
      <c r="D179" s="436"/>
      <c r="E179" s="431"/>
      <c r="F179" s="431"/>
      <c r="G179" s="431"/>
      <c r="H179" s="431"/>
      <c r="I179" s="431"/>
      <c r="J179" s="431"/>
      <c r="K179" s="431"/>
      <c r="L179" s="431"/>
      <c r="M179" s="431"/>
      <c r="N179" s="431"/>
      <c r="O179" s="431"/>
      <c r="P179" s="431"/>
      <c r="Q179" s="431"/>
      <c r="R179" s="431"/>
      <c r="S179" s="431"/>
      <c r="T179" s="431"/>
      <c r="U179" s="431"/>
      <c r="V179" s="431"/>
      <c r="W179" s="431"/>
      <c r="X179" s="431"/>
      <c r="Y179" s="431"/>
      <c r="Z179" s="431"/>
      <c r="AA179" s="431"/>
      <c r="AB179" s="431"/>
      <c r="AC179" s="431"/>
      <c r="AD179" s="431"/>
      <c r="AE179" s="456"/>
      <c r="AF179" s="457"/>
      <c r="AG179" s="457"/>
      <c r="AH179" s="457"/>
      <c r="AI179" s="458"/>
      <c r="AL179" s="26" t="str">
        <f>IF(AE179="","?","")</f>
        <v>?</v>
      </c>
      <c r="AM179" s="13" t="str">
        <f>IF(AL179="?","「はい」か「いいえ」で回答して下さい。","")</f>
        <v>「はい」か「いいえ」で回答して下さい。</v>
      </c>
      <c r="AN179" s="85"/>
    </row>
    <row r="180" spans="3:44" ht="17.100000000000001" customHeight="1" x14ac:dyDescent="0.4">
      <c r="C180" s="75"/>
      <c r="D180" s="436" t="s">
        <v>92</v>
      </c>
      <c r="E180" s="431" t="s">
        <v>196</v>
      </c>
      <c r="F180" s="431"/>
      <c r="G180" s="431"/>
      <c r="H180" s="431"/>
      <c r="I180" s="431"/>
      <c r="J180" s="431"/>
      <c r="K180" s="431"/>
      <c r="L180" s="431"/>
      <c r="M180" s="431"/>
      <c r="N180" s="431"/>
      <c r="O180" s="431"/>
      <c r="P180" s="431"/>
      <c r="Q180" s="431"/>
      <c r="R180" s="431"/>
      <c r="S180" s="431"/>
      <c r="T180" s="431"/>
      <c r="U180" s="431"/>
      <c r="V180" s="431"/>
      <c r="W180" s="431"/>
      <c r="X180" s="431"/>
      <c r="Y180" s="431"/>
      <c r="Z180" s="431"/>
      <c r="AA180" s="431"/>
      <c r="AB180" s="431"/>
      <c r="AC180" s="431"/>
      <c r="AD180" s="431"/>
      <c r="AE180" s="77"/>
      <c r="AF180" s="77"/>
      <c r="AG180" s="77"/>
      <c r="AH180" s="77"/>
      <c r="AI180" s="78"/>
      <c r="AL180" s="25"/>
      <c r="AM180" s="13"/>
      <c r="AN180" s="85"/>
    </row>
    <row r="181" spans="3:44" ht="17.100000000000001" customHeight="1" x14ac:dyDescent="0.4">
      <c r="C181" s="75"/>
      <c r="D181" s="436"/>
      <c r="E181" s="431"/>
      <c r="F181" s="431"/>
      <c r="G181" s="431"/>
      <c r="H181" s="431"/>
      <c r="I181" s="431"/>
      <c r="J181" s="431"/>
      <c r="K181" s="431"/>
      <c r="L181" s="431"/>
      <c r="M181" s="431"/>
      <c r="N181" s="431"/>
      <c r="O181" s="431"/>
      <c r="P181" s="431"/>
      <c r="Q181" s="431"/>
      <c r="R181" s="431"/>
      <c r="S181" s="431"/>
      <c r="T181" s="431"/>
      <c r="U181" s="431"/>
      <c r="V181" s="431"/>
      <c r="W181" s="431"/>
      <c r="X181" s="431"/>
      <c r="Y181" s="431"/>
      <c r="Z181" s="431"/>
      <c r="AA181" s="431"/>
      <c r="AB181" s="431"/>
      <c r="AC181" s="431"/>
      <c r="AD181" s="431"/>
      <c r="AE181" s="456"/>
      <c r="AF181" s="457"/>
      <c r="AG181" s="457"/>
      <c r="AH181" s="457"/>
      <c r="AI181" s="458"/>
      <c r="AL181" s="26" t="str">
        <f>IF(AE181="","?","")</f>
        <v>?</v>
      </c>
      <c r="AM181" s="13" t="str">
        <f>IF(AL181="?","「はい」か「いいえ」で回答して下さい。","")</f>
        <v>「はい」か「いいえ」で回答して下さい。</v>
      </c>
      <c r="AN181" s="85"/>
    </row>
    <row r="182" spans="3:44" ht="17.100000000000001" customHeight="1" x14ac:dyDescent="0.4">
      <c r="C182" s="75"/>
      <c r="D182" s="436" t="s">
        <v>93</v>
      </c>
      <c r="E182" s="431" t="s">
        <v>197</v>
      </c>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77"/>
      <c r="AF182" s="77"/>
      <c r="AG182" s="77"/>
      <c r="AH182" s="77"/>
      <c r="AI182" s="78"/>
      <c r="AL182" s="25"/>
      <c r="AM182" s="13"/>
      <c r="AN182" s="85"/>
    </row>
    <row r="183" spans="3:44" ht="17.100000000000001" customHeight="1" x14ac:dyDescent="0.4">
      <c r="C183" s="75"/>
      <c r="D183" s="436"/>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456"/>
      <c r="AF183" s="457"/>
      <c r="AG183" s="457"/>
      <c r="AH183" s="457"/>
      <c r="AI183" s="458"/>
      <c r="AL183" s="26" t="str">
        <f>IF(AE183="","?","")</f>
        <v>?</v>
      </c>
      <c r="AM183" s="13" t="str">
        <f>IF(AL183="?","「はい」か「いいえ」で回答して下さい。","")</f>
        <v>「はい」か「いいえ」で回答して下さい。</v>
      </c>
      <c r="AN183" s="85"/>
    </row>
    <row r="184" spans="3:44" ht="17.100000000000001" customHeight="1" x14ac:dyDescent="0.4">
      <c r="C184" s="75"/>
      <c r="D184" s="436" t="s">
        <v>95</v>
      </c>
      <c r="E184" s="431" t="s">
        <v>198</v>
      </c>
      <c r="F184" s="431"/>
      <c r="G184" s="431"/>
      <c r="H184" s="431"/>
      <c r="I184" s="431"/>
      <c r="J184" s="431"/>
      <c r="K184" s="431"/>
      <c r="L184" s="431"/>
      <c r="M184" s="431"/>
      <c r="N184" s="431"/>
      <c r="O184" s="431"/>
      <c r="P184" s="431"/>
      <c r="Q184" s="431"/>
      <c r="R184" s="431"/>
      <c r="S184" s="431"/>
      <c r="T184" s="431"/>
      <c r="U184" s="431"/>
      <c r="V184" s="431"/>
      <c r="W184" s="431"/>
      <c r="X184" s="431"/>
      <c r="Y184" s="431"/>
      <c r="Z184" s="431"/>
      <c r="AA184" s="431"/>
      <c r="AB184" s="431"/>
      <c r="AC184" s="431"/>
      <c r="AD184" s="431"/>
      <c r="AE184" s="77"/>
      <c r="AF184" s="77"/>
      <c r="AG184" s="77"/>
      <c r="AH184" s="77"/>
      <c r="AI184" s="78"/>
      <c r="AL184" s="25"/>
      <c r="AM184" s="13"/>
      <c r="AN184" s="85"/>
    </row>
    <row r="185" spans="3:44" ht="17.100000000000001" customHeight="1" x14ac:dyDescent="0.4">
      <c r="C185" s="75"/>
      <c r="D185" s="436"/>
      <c r="E185" s="431"/>
      <c r="F185" s="431"/>
      <c r="G185" s="431"/>
      <c r="H185" s="431"/>
      <c r="I185" s="431"/>
      <c r="J185" s="431"/>
      <c r="K185" s="431"/>
      <c r="L185" s="431"/>
      <c r="M185" s="431"/>
      <c r="N185" s="431"/>
      <c r="O185" s="431"/>
      <c r="P185" s="431"/>
      <c r="Q185" s="431"/>
      <c r="R185" s="431"/>
      <c r="S185" s="431"/>
      <c r="T185" s="431"/>
      <c r="U185" s="431"/>
      <c r="V185" s="431"/>
      <c r="W185" s="431"/>
      <c r="X185" s="431"/>
      <c r="Y185" s="431"/>
      <c r="Z185" s="431"/>
      <c r="AA185" s="431"/>
      <c r="AB185" s="431"/>
      <c r="AC185" s="431"/>
      <c r="AD185" s="431"/>
      <c r="AE185" s="456"/>
      <c r="AF185" s="457"/>
      <c r="AG185" s="457"/>
      <c r="AH185" s="457"/>
      <c r="AI185" s="458"/>
      <c r="AL185" s="26" t="str">
        <f>IF(AE185="","?","")</f>
        <v>?</v>
      </c>
      <c r="AM185" s="13" t="str">
        <f>IF(AL185="?","「はい」か「いいえ」で回答して下さい。","")</f>
        <v>「はい」か「いいえ」で回答して下さい。</v>
      </c>
      <c r="AN185" s="85"/>
    </row>
    <row r="186" spans="3:44" s="85" customFormat="1" ht="17.100000000000001" customHeight="1" x14ac:dyDescent="0.4">
      <c r="C186" s="75"/>
      <c r="D186" s="436" t="s">
        <v>100</v>
      </c>
      <c r="E186" s="431" t="s">
        <v>287</v>
      </c>
      <c r="F186" s="431"/>
      <c r="G186" s="431"/>
      <c r="H186" s="431"/>
      <c r="I186" s="431"/>
      <c r="J186" s="431"/>
      <c r="K186" s="431"/>
      <c r="L186" s="431"/>
      <c r="M186" s="431"/>
      <c r="N186" s="431"/>
      <c r="O186" s="431"/>
      <c r="P186" s="431"/>
      <c r="Q186" s="431"/>
      <c r="R186" s="431"/>
      <c r="S186" s="431"/>
      <c r="T186" s="431"/>
      <c r="U186" s="431"/>
      <c r="V186" s="431"/>
      <c r="W186" s="431"/>
      <c r="X186" s="431"/>
      <c r="Y186" s="431"/>
      <c r="Z186" s="431"/>
      <c r="AA186" s="431"/>
      <c r="AB186" s="431"/>
      <c r="AC186" s="431"/>
      <c r="AD186" s="431"/>
      <c r="AE186" s="77"/>
      <c r="AF186" s="77"/>
      <c r="AG186" s="77"/>
      <c r="AH186" s="77"/>
      <c r="AI186" s="78"/>
      <c r="AL186" s="25"/>
      <c r="AM186" s="13"/>
      <c r="AR186" s="63"/>
    </row>
    <row r="187" spans="3:44" s="85" customFormat="1" ht="17.100000000000001" customHeight="1" x14ac:dyDescent="0.4">
      <c r="C187" s="74"/>
      <c r="D187" s="436"/>
      <c r="E187" s="431"/>
      <c r="F187" s="431"/>
      <c r="G187" s="431"/>
      <c r="H187" s="431"/>
      <c r="I187" s="431"/>
      <c r="J187" s="431"/>
      <c r="K187" s="431"/>
      <c r="L187" s="431"/>
      <c r="M187" s="431"/>
      <c r="N187" s="431"/>
      <c r="O187" s="431"/>
      <c r="P187" s="431"/>
      <c r="Q187" s="431"/>
      <c r="R187" s="431"/>
      <c r="S187" s="431"/>
      <c r="T187" s="431"/>
      <c r="U187" s="431"/>
      <c r="V187" s="431"/>
      <c r="W187" s="431"/>
      <c r="X187" s="431"/>
      <c r="Y187" s="431"/>
      <c r="Z187" s="431"/>
      <c r="AA187" s="431"/>
      <c r="AB187" s="431"/>
      <c r="AC187" s="431"/>
      <c r="AD187" s="431"/>
      <c r="AE187" s="456"/>
      <c r="AF187" s="457"/>
      <c r="AG187" s="457"/>
      <c r="AH187" s="457"/>
      <c r="AI187" s="458"/>
      <c r="AL187" s="26" t="str">
        <f>IF(AE187="","?","")</f>
        <v>?</v>
      </c>
      <c r="AM187" s="13" t="str">
        <f>IF(AL187="?","「はい」か「いいえ」で回答して下さい。","")</f>
        <v>「はい」か「いいえ」で回答して下さい。</v>
      </c>
      <c r="AR187" s="63"/>
    </row>
    <row r="188" spans="3:44" ht="17.100000000000001" customHeight="1" x14ac:dyDescent="0.4">
      <c r="C188" s="453" t="s">
        <v>199</v>
      </c>
      <c r="D188" s="454"/>
      <c r="E188" s="454"/>
      <c r="F188" s="454"/>
      <c r="G188" s="454"/>
      <c r="H188" s="454"/>
      <c r="I188" s="454"/>
      <c r="J188" s="454"/>
      <c r="K188" s="454"/>
      <c r="L188" s="454"/>
      <c r="M188" s="454"/>
      <c r="N188" s="454"/>
      <c r="O188" s="454"/>
      <c r="P188" s="454"/>
      <c r="Q188" s="454"/>
      <c r="R188" s="454"/>
      <c r="S188" s="454"/>
      <c r="T188" s="454"/>
      <c r="U188" s="454"/>
      <c r="V188" s="454"/>
      <c r="W188" s="454"/>
      <c r="X188" s="454"/>
      <c r="Y188" s="454"/>
      <c r="Z188" s="454"/>
      <c r="AA188" s="454"/>
      <c r="AB188" s="454"/>
      <c r="AC188" s="454"/>
      <c r="AD188" s="454"/>
      <c r="AE188" s="454"/>
      <c r="AF188" s="454"/>
      <c r="AG188" s="454"/>
      <c r="AH188" s="454"/>
      <c r="AI188" s="455"/>
      <c r="AL188" s="25"/>
      <c r="AM188" s="13"/>
    </row>
    <row r="189" spans="3:44" ht="17.100000000000001" customHeight="1" x14ac:dyDescent="0.4">
      <c r="C189" s="75"/>
      <c r="D189" s="436" t="s">
        <v>77</v>
      </c>
      <c r="E189" s="431" t="s">
        <v>269</v>
      </c>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77"/>
      <c r="AF189" s="77"/>
      <c r="AG189" s="77"/>
      <c r="AH189" s="77"/>
      <c r="AI189" s="78"/>
      <c r="AL189" s="25"/>
      <c r="AM189" s="13"/>
      <c r="AN189" s="85"/>
    </row>
    <row r="190" spans="3:44" ht="17.100000000000001" customHeight="1" x14ac:dyDescent="0.4">
      <c r="C190" s="75"/>
      <c r="D190" s="436"/>
      <c r="E190" s="431"/>
      <c r="F190" s="431"/>
      <c r="G190" s="431"/>
      <c r="H190" s="431"/>
      <c r="I190" s="431"/>
      <c r="J190" s="431"/>
      <c r="K190" s="431"/>
      <c r="L190" s="431"/>
      <c r="M190" s="431"/>
      <c r="N190" s="431"/>
      <c r="O190" s="431"/>
      <c r="P190" s="431"/>
      <c r="Q190" s="431"/>
      <c r="R190" s="431"/>
      <c r="S190" s="431"/>
      <c r="T190" s="431"/>
      <c r="U190" s="431"/>
      <c r="V190" s="431"/>
      <c r="W190" s="431"/>
      <c r="X190" s="431"/>
      <c r="Y190" s="431"/>
      <c r="Z190" s="431"/>
      <c r="AA190" s="431"/>
      <c r="AB190" s="431"/>
      <c r="AC190" s="431"/>
      <c r="AD190" s="431"/>
      <c r="AE190" s="456"/>
      <c r="AF190" s="457"/>
      <c r="AG190" s="457"/>
      <c r="AH190" s="457"/>
      <c r="AI190" s="458"/>
      <c r="AL190" s="26" t="str">
        <f>IF(AE190="","?","")</f>
        <v>?</v>
      </c>
      <c r="AM190" s="13" t="str">
        <f>IF(AL190="?","「はい」か「いいえ」で回答して下さい。","")</f>
        <v>「はい」か「いいえ」で回答して下さい。</v>
      </c>
      <c r="AN190" s="85"/>
    </row>
    <row r="191" spans="3:44" ht="17.100000000000001" customHeight="1" x14ac:dyDescent="0.4">
      <c r="C191" s="75"/>
      <c r="D191" s="436" t="s">
        <v>92</v>
      </c>
      <c r="E191" s="431" t="s">
        <v>270</v>
      </c>
      <c r="F191" s="431"/>
      <c r="G191" s="431"/>
      <c r="H191" s="431"/>
      <c r="I191" s="431"/>
      <c r="J191" s="431"/>
      <c r="K191" s="431"/>
      <c r="L191" s="431"/>
      <c r="M191" s="431"/>
      <c r="N191" s="431"/>
      <c r="O191" s="431"/>
      <c r="P191" s="431"/>
      <c r="Q191" s="431"/>
      <c r="R191" s="431"/>
      <c r="S191" s="431"/>
      <c r="T191" s="431"/>
      <c r="U191" s="431"/>
      <c r="V191" s="431"/>
      <c r="W191" s="431"/>
      <c r="X191" s="431"/>
      <c r="Y191" s="431"/>
      <c r="Z191" s="431"/>
      <c r="AA191" s="431"/>
      <c r="AB191" s="431"/>
      <c r="AC191" s="431"/>
      <c r="AD191" s="431"/>
      <c r="AE191" s="79"/>
      <c r="AF191" s="79"/>
      <c r="AG191" s="79"/>
      <c r="AH191" s="79"/>
      <c r="AI191" s="80"/>
      <c r="AL191" s="25"/>
      <c r="AM191" s="13"/>
      <c r="AN191" s="85"/>
    </row>
    <row r="192" spans="3:44" s="85" customFormat="1" ht="17.100000000000001" customHeight="1" x14ac:dyDescent="0.4">
      <c r="C192" s="75"/>
      <c r="D192" s="436"/>
      <c r="E192" s="431"/>
      <c r="F192" s="431"/>
      <c r="G192" s="431"/>
      <c r="H192" s="431"/>
      <c r="I192" s="431"/>
      <c r="J192" s="431"/>
      <c r="K192" s="431"/>
      <c r="L192" s="431"/>
      <c r="M192" s="431"/>
      <c r="N192" s="431"/>
      <c r="O192" s="431"/>
      <c r="P192" s="431"/>
      <c r="Q192" s="431"/>
      <c r="R192" s="431"/>
      <c r="S192" s="431"/>
      <c r="T192" s="431"/>
      <c r="U192" s="431"/>
      <c r="V192" s="431"/>
      <c r="W192" s="431"/>
      <c r="X192" s="431"/>
      <c r="Y192" s="431"/>
      <c r="Z192" s="431"/>
      <c r="AA192" s="431"/>
      <c r="AB192" s="431"/>
      <c r="AC192" s="431"/>
      <c r="AD192" s="431"/>
      <c r="AE192" s="81"/>
      <c r="AF192" s="81"/>
      <c r="AG192" s="81"/>
      <c r="AH192" s="81"/>
      <c r="AI192" s="82"/>
      <c r="AL192" s="25"/>
      <c r="AM192" s="13"/>
      <c r="AR192" s="63"/>
    </row>
    <row r="193" spans="3:41" ht="17.100000000000001" customHeight="1" x14ac:dyDescent="0.4">
      <c r="C193" s="75"/>
      <c r="D193" s="436"/>
      <c r="E193" s="431"/>
      <c r="F193" s="431"/>
      <c r="G193" s="431"/>
      <c r="H193" s="431"/>
      <c r="I193" s="431"/>
      <c r="J193" s="431"/>
      <c r="K193" s="431"/>
      <c r="L193" s="431"/>
      <c r="M193" s="431"/>
      <c r="N193" s="431"/>
      <c r="O193" s="431"/>
      <c r="P193" s="431"/>
      <c r="Q193" s="431"/>
      <c r="R193" s="431"/>
      <c r="S193" s="431"/>
      <c r="T193" s="431"/>
      <c r="U193" s="431"/>
      <c r="V193" s="431"/>
      <c r="W193" s="431"/>
      <c r="X193" s="431"/>
      <c r="Y193" s="431"/>
      <c r="Z193" s="431"/>
      <c r="AA193" s="431"/>
      <c r="AB193" s="431"/>
      <c r="AC193" s="431"/>
      <c r="AD193" s="431"/>
      <c r="AE193" s="456"/>
      <c r="AF193" s="457"/>
      <c r="AG193" s="457"/>
      <c r="AH193" s="457"/>
      <c r="AI193" s="458"/>
      <c r="AL193" s="26" t="str">
        <f>IF(AE193="","?","")</f>
        <v>?</v>
      </c>
      <c r="AM193" s="13" t="str">
        <f>IF(AL193="?","「はい」か「いいえ」で回答して下さい。","")</f>
        <v>「はい」か「いいえ」で回答して下さい。</v>
      </c>
      <c r="AN193" s="85"/>
    </row>
    <row r="194" spans="3:41" ht="17.100000000000001" customHeight="1" x14ac:dyDescent="0.4">
      <c r="C194" s="75"/>
      <c r="D194" s="436" t="s">
        <v>93</v>
      </c>
      <c r="E194" s="431" t="s">
        <v>271</v>
      </c>
      <c r="F194" s="431"/>
      <c r="G194" s="431"/>
      <c r="H194" s="431"/>
      <c r="I194" s="431"/>
      <c r="J194" s="431"/>
      <c r="K194" s="431"/>
      <c r="L194" s="431"/>
      <c r="M194" s="431"/>
      <c r="N194" s="431"/>
      <c r="O194" s="431"/>
      <c r="P194" s="431"/>
      <c r="Q194" s="431"/>
      <c r="R194" s="431"/>
      <c r="S194" s="431"/>
      <c r="T194" s="431"/>
      <c r="U194" s="431"/>
      <c r="V194" s="431"/>
      <c r="W194" s="431"/>
      <c r="X194" s="431"/>
      <c r="Y194" s="431"/>
      <c r="Z194" s="431"/>
      <c r="AA194" s="431"/>
      <c r="AB194" s="431"/>
      <c r="AC194" s="431"/>
      <c r="AD194" s="431"/>
      <c r="AE194" s="79"/>
      <c r="AF194" s="79"/>
      <c r="AG194" s="79"/>
      <c r="AH194" s="79"/>
      <c r="AI194" s="80"/>
      <c r="AL194" s="25"/>
      <c r="AM194" s="13"/>
      <c r="AN194" s="85"/>
      <c r="AO194" s="85"/>
    </row>
    <row r="195" spans="3:41" ht="17.100000000000001" customHeight="1" x14ac:dyDescent="0.4">
      <c r="C195" s="74"/>
      <c r="D195" s="436"/>
      <c r="E195" s="431"/>
      <c r="F195" s="431"/>
      <c r="G195" s="431"/>
      <c r="H195" s="431"/>
      <c r="I195" s="431"/>
      <c r="J195" s="431"/>
      <c r="K195" s="431"/>
      <c r="L195" s="431"/>
      <c r="M195" s="431"/>
      <c r="N195" s="431"/>
      <c r="O195" s="431"/>
      <c r="P195" s="431"/>
      <c r="Q195" s="431"/>
      <c r="R195" s="431"/>
      <c r="S195" s="431"/>
      <c r="T195" s="431"/>
      <c r="U195" s="431"/>
      <c r="V195" s="431"/>
      <c r="W195" s="431"/>
      <c r="X195" s="431"/>
      <c r="Y195" s="431"/>
      <c r="Z195" s="431"/>
      <c r="AA195" s="431"/>
      <c r="AB195" s="431"/>
      <c r="AC195" s="431"/>
      <c r="AD195" s="431"/>
      <c r="AE195" s="456"/>
      <c r="AF195" s="457"/>
      <c r="AG195" s="457"/>
      <c r="AH195" s="457"/>
      <c r="AI195" s="458"/>
      <c r="AL195" s="26" t="str">
        <f>IF(AE195="","?","")</f>
        <v>?</v>
      </c>
      <c r="AM195" s="13" t="str">
        <f>IF(AL195="?","「はい」か「いいえ」で回答して下さい。","")</f>
        <v>「はい」か「いいえ」で回答して下さい。</v>
      </c>
      <c r="AN195" s="85"/>
    </row>
    <row r="196" spans="3:41" ht="17.100000000000001" customHeight="1" x14ac:dyDescent="0.4">
      <c r="C196" s="453" t="s">
        <v>200</v>
      </c>
      <c r="D196" s="454"/>
      <c r="E196" s="454"/>
      <c r="F196" s="454"/>
      <c r="G196" s="454"/>
      <c r="H196" s="454"/>
      <c r="I196" s="454"/>
      <c r="J196" s="454"/>
      <c r="K196" s="454"/>
      <c r="L196" s="454"/>
      <c r="M196" s="454"/>
      <c r="N196" s="454"/>
      <c r="O196" s="454"/>
      <c r="P196" s="454"/>
      <c r="Q196" s="454"/>
      <c r="R196" s="454"/>
      <c r="S196" s="454"/>
      <c r="T196" s="454"/>
      <c r="U196" s="454"/>
      <c r="V196" s="454"/>
      <c r="W196" s="454"/>
      <c r="X196" s="454"/>
      <c r="Y196" s="454"/>
      <c r="Z196" s="454"/>
      <c r="AA196" s="454"/>
      <c r="AB196" s="454"/>
      <c r="AC196" s="454"/>
      <c r="AD196" s="454"/>
      <c r="AE196" s="454"/>
      <c r="AF196" s="454"/>
      <c r="AG196" s="454"/>
      <c r="AH196" s="454"/>
      <c r="AI196" s="455"/>
      <c r="AL196" s="25"/>
      <c r="AM196" s="13"/>
    </row>
    <row r="197" spans="3:41" ht="17.100000000000001" customHeight="1" x14ac:dyDescent="0.4">
      <c r="C197" s="75"/>
      <c r="D197" s="436" t="s">
        <v>77</v>
      </c>
      <c r="E197" s="431" t="s">
        <v>272</v>
      </c>
      <c r="F197" s="431"/>
      <c r="G197" s="431"/>
      <c r="H197" s="431"/>
      <c r="I197" s="431"/>
      <c r="J197" s="431"/>
      <c r="K197" s="431"/>
      <c r="L197" s="431"/>
      <c r="M197" s="431"/>
      <c r="N197" s="431"/>
      <c r="O197" s="431"/>
      <c r="P197" s="431"/>
      <c r="Q197" s="431"/>
      <c r="R197" s="431"/>
      <c r="S197" s="431"/>
      <c r="T197" s="431"/>
      <c r="U197" s="431"/>
      <c r="V197" s="431"/>
      <c r="W197" s="431"/>
      <c r="X197" s="431"/>
      <c r="Y197" s="431"/>
      <c r="Z197" s="431"/>
      <c r="AA197" s="431"/>
      <c r="AB197" s="431"/>
      <c r="AC197" s="431"/>
      <c r="AD197" s="431"/>
      <c r="AE197" s="77"/>
      <c r="AF197" s="77"/>
      <c r="AG197" s="77"/>
      <c r="AH197" s="77"/>
      <c r="AI197" s="78"/>
      <c r="AL197" s="25"/>
      <c r="AM197" s="13"/>
      <c r="AN197" s="85"/>
    </row>
    <row r="198" spans="3:41" ht="17.100000000000001" customHeight="1" x14ac:dyDescent="0.4">
      <c r="C198" s="75"/>
      <c r="D198" s="436"/>
      <c r="E198" s="431"/>
      <c r="F198" s="431"/>
      <c r="G198" s="431"/>
      <c r="H198" s="431"/>
      <c r="I198" s="431"/>
      <c r="J198" s="431"/>
      <c r="K198" s="431"/>
      <c r="L198" s="431"/>
      <c r="M198" s="431"/>
      <c r="N198" s="431"/>
      <c r="O198" s="431"/>
      <c r="P198" s="431"/>
      <c r="Q198" s="431"/>
      <c r="R198" s="431"/>
      <c r="S198" s="431"/>
      <c r="T198" s="431"/>
      <c r="U198" s="431"/>
      <c r="V198" s="431"/>
      <c r="W198" s="431"/>
      <c r="X198" s="431"/>
      <c r="Y198" s="431"/>
      <c r="Z198" s="431"/>
      <c r="AA198" s="431"/>
      <c r="AB198" s="431"/>
      <c r="AC198" s="431"/>
      <c r="AD198" s="431"/>
      <c r="AE198" s="456"/>
      <c r="AF198" s="457"/>
      <c r="AG198" s="457"/>
      <c r="AH198" s="457"/>
      <c r="AI198" s="458"/>
      <c r="AL198" s="26" t="str">
        <f>IF(AE198="","?","")</f>
        <v>?</v>
      </c>
      <c r="AM198" s="13" t="str">
        <f>IF(AL198="?","「はい」か「いいえ」で回答して下さい。","")</f>
        <v>「はい」か「いいえ」で回答して下さい。</v>
      </c>
      <c r="AN198" s="85"/>
    </row>
    <row r="199" spans="3:41" ht="17.100000000000001" customHeight="1" x14ac:dyDescent="0.4">
      <c r="C199" s="75"/>
      <c r="D199" s="436" t="s">
        <v>92</v>
      </c>
      <c r="E199" s="431" t="s">
        <v>273</v>
      </c>
      <c r="F199" s="431"/>
      <c r="G199" s="431"/>
      <c r="H199" s="431"/>
      <c r="I199" s="431"/>
      <c r="J199" s="431"/>
      <c r="K199" s="431"/>
      <c r="L199" s="431"/>
      <c r="M199" s="431"/>
      <c r="N199" s="431"/>
      <c r="O199" s="431"/>
      <c r="P199" s="431"/>
      <c r="Q199" s="431"/>
      <c r="R199" s="431"/>
      <c r="S199" s="431"/>
      <c r="T199" s="431"/>
      <c r="U199" s="431"/>
      <c r="V199" s="431"/>
      <c r="W199" s="431"/>
      <c r="X199" s="431"/>
      <c r="Y199" s="431"/>
      <c r="Z199" s="431"/>
      <c r="AA199" s="431"/>
      <c r="AB199" s="431"/>
      <c r="AC199" s="431"/>
      <c r="AD199" s="431"/>
      <c r="AE199" s="77"/>
      <c r="AF199" s="77"/>
      <c r="AG199" s="77"/>
      <c r="AH199" s="77"/>
      <c r="AI199" s="78"/>
      <c r="AL199" s="25"/>
      <c r="AM199" s="13"/>
      <c r="AN199" s="85"/>
    </row>
    <row r="200" spans="3:41" ht="17.100000000000001" customHeight="1" x14ac:dyDescent="0.4">
      <c r="C200" s="74"/>
      <c r="D200" s="436"/>
      <c r="E200" s="431"/>
      <c r="F200" s="431"/>
      <c r="G200" s="431"/>
      <c r="H200" s="431"/>
      <c r="I200" s="431"/>
      <c r="J200" s="431"/>
      <c r="K200" s="431"/>
      <c r="L200" s="431"/>
      <c r="M200" s="431"/>
      <c r="N200" s="431"/>
      <c r="O200" s="431"/>
      <c r="P200" s="431"/>
      <c r="Q200" s="431"/>
      <c r="R200" s="431"/>
      <c r="S200" s="431"/>
      <c r="T200" s="431"/>
      <c r="U200" s="431"/>
      <c r="V200" s="431"/>
      <c r="W200" s="431"/>
      <c r="X200" s="431"/>
      <c r="Y200" s="431"/>
      <c r="Z200" s="431"/>
      <c r="AA200" s="431"/>
      <c r="AB200" s="431"/>
      <c r="AC200" s="431"/>
      <c r="AD200" s="431"/>
      <c r="AE200" s="456"/>
      <c r="AF200" s="457"/>
      <c r="AG200" s="457"/>
      <c r="AH200" s="457"/>
      <c r="AI200" s="458"/>
      <c r="AL200" s="26" t="str">
        <f>IF(AE200="","?","")</f>
        <v>?</v>
      </c>
      <c r="AM200" s="13" t="str">
        <f>IF(AL200="?","「はい」か「いいえ」で回答して下さい。","")</f>
        <v>「はい」か「いいえ」で回答して下さい。</v>
      </c>
      <c r="AN200" s="85"/>
    </row>
    <row r="201" spans="3:41" ht="17.100000000000001" customHeight="1" x14ac:dyDescent="0.4">
      <c r="C201" s="453" t="s">
        <v>201</v>
      </c>
      <c r="D201" s="454"/>
      <c r="E201" s="454"/>
      <c r="F201" s="454"/>
      <c r="G201" s="454"/>
      <c r="H201" s="454"/>
      <c r="I201" s="454"/>
      <c r="J201" s="454"/>
      <c r="K201" s="454"/>
      <c r="L201" s="454"/>
      <c r="M201" s="454"/>
      <c r="N201" s="454"/>
      <c r="O201" s="454"/>
      <c r="P201" s="454"/>
      <c r="Q201" s="454"/>
      <c r="R201" s="454"/>
      <c r="S201" s="454"/>
      <c r="T201" s="454"/>
      <c r="U201" s="454"/>
      <c r="V201" s="454"/>
      <c r="W201" s="454"/>
      <c r="X201" s="454"/>
      <c r="Y201" s="454"/>
      <c r="Z201" s="454"/>
      <c r="AA201" s="454"/>
      <c r="AB201" s="454"/>
      <c r="AC201" s="454"/>
      <c r="AD201" s="454"/>
      <c r="AE201" s="454"/>
      <c r="AF201" s="454"/>
      <c r="AG201" s="454"/>
      <c r="AH201" s="454"/>
      <c r="AI201" s="455"/>
      <c r="AL201" s="25"/>
      <c r="AM201" s="13"/>
    </row>
    <row r="202" spans="3:41" ht="17.100000000000001" customHeight="1" x14ac:dyDescent="0.4">
      <c r="C202" s="75"/>
      <c r="D202" s="436" t="s">
        <v>77</v>
      </c>
      <c r="E202" s="431" t="s">
        <v>274</v>
      </c>
      <c r="F202" s="431"/>
      <c r="G202" s="431"/>
      <c r="H202" s="431"/>
      <c r="I202" s="431"/>
      <c r="J202" s="431"/>
      <c r="K202" s="431"/>
      <c r="L202" s="431"/>
      <c r="M202" s="431"/>
      <c r="N202" s="431"/>
      <c r="O202" s="431"/>
      <c r="P202" s="431"/>
      <c r="Q202" s="431"/>
      <c r="R202" s="431"/>
      <c r="S202" s="431"/>
      <c r="T202" s="431"/>
      <c r="U202" s="431"/>
      <c r="V202" s="431"/>
      <c r="W202" s="431"/>
      <c r="X202" s="431"/>
      <c r="Y202" s="431"/>
      <c r="Z202" s="431"/>
      <c r="AA202" s="431"/>
      <c r="AB202" s="431"/>
      <c r="AC202" s="431"/>
      <c r="AD202" s="431"/>
      <c r="AE202" s="77"/>
      <c r="AF202" s="77"/>
      <c r="AG202" s="77"/>
      <c r="AH202" s="77"/>
      <c r="AI202" s="78"/>
      <c r="AL202" s="25"/>
      <c r="AM202" s="13"/>
      <c r="AN202" s="85"/>
    </row>
    <row r="203" spans="3:41" ht="17.100000000000001" customHeight="1" x14ac:dyDescent="0.4">
      <c r="C203" s="75"/>
      <c r="D203" s="436"/>
      <c r="E203" s="431"/>
      <c r="F203" s="431"/>
      <c r="G203" s="431"/>
      <c r="H203" s="431"/>
      <c r="I203" s="431"/>
      <c r="J203" s="431"/>
      <c r="K203" s="431"/>
      <c r="L203" s="431"/>
      <c r="M203" s="431"/>
      <c r="N203" s="431"/>
      <c r="O203" s="431"/>
      <c r="P203" s="431"/>
      <c r="Q203" s="431"/>
      <c r="R203" s="431"/>
      <c r="S203" s="431"/>
      <c r="T203" s="431"/>
      <c r="U203" s="431"/>
      <c r="V203" s="431"/>
      <c r="W203" s="431"/>
      <c r="X203" s="431"/>
      <c r="Y203" s="431"/>
      <c r="Z203" s="431"/>
      <c r="AA203" s="431"/>
      <c r="AB203" s="431"/>
      <c r="AC203" s="431"/>
      <c r="AD203" s="431"/>
      <c r="AE203" s="456"/>
      <c r="AF203" s="457"/>
      <c r="AG203" s="457"/>
      <c r="AH203" s="457"/>
      <c r="AI203" s="458"/>
      <c r="AL203" s="26" t="str">
        <f>IF(AE203="","?","")</f>
        <v>?</v>
      </c>
      <c r="AM203" s="13" t="str">
        <f>IF(AL203="?","「はい」か「いいえ」で回答して下さい。","")</f>
        <v>「はい」か「いいえ」で回答して下さい。</v>
      </c>
      <c r="AN203" s="85"/>
    </row>
    <row r="204" spans="3:41" ht="17.100000000000001" customHeight="1" x14ac:dyDescent="0.4">
      <c r="C204" s="75"/>
      <c r="D204" s="436" t="s">
        <v>92</v>
      </c>
      <c r="E204" s="431" t="s">
        <v>275</v>
      </c>
      <c r="F204" s="431"/>
      <c r="G204" s="431"/>
      <c r="H204" s="431"/>
      <c r="I204" s="431"/>
      <c r="J204" s="431"/>
      <c r="K204" s="431"/>
      <c r="L204" s="431"/>
      <c r="M204" s="431"/>
      <c r="N204" s="431"/>
      <c r="O204" s="431"/>
      <c r="P204" s="431"/>
      <c r="Q204" s="431"/>
      <c r="R204" s="431"/>
      <c r="S204" s="431"/>
      <c r="T204" s="431"/>
      <c r="U204" s="431"/>
      <c r="V204" s="431"/>
      <c r="W204" s="431"/>
      <c r="X204" s="431"/>
      <c r="Y204" s="431"/>
      <c r="Z204" s="431"/>
      <c r="AA204" s="431"/>
      <c r="AB204" s="431"/>
      <c r="AC204" s="431"/>
      <c r="AD204" s="431"/>
      <c r="AE204" s="77"/>
      <c r="AF204" s="77"/>
      <c r="AG204" s="77"/>
      <c r="AH204" s="77"/>
      <c r="AI204" s="78"/>
      <c r="AL204" s="25"/>
      <c r="AM204" s="13"/>
      <c r="AN204" s="85"/>
    </row>
    <row r="205" spans="3:41" ht="17.100000000000001" customHeight="1" x14ac:dyDescent="0.4">
      <c r="C205" s="75"/>
      <c r="D205" s="436"/>
      <c r="E205" s="431"/>
      <c r="F205" s="431"/>
      <c r="G205" s="431"/>
      <c r="H205" s="431"/>
      <c r="I205" s="431"/>
      <c r="J205" s="431"/>
      <c r="K205" s="431"/>
      <c r="L205" s="431"/>
      <c r="M205" s="431"/>
      <c r="N205" s="431"/>
      <c r="O205" s="431"/>
      <c r="P205" s="431"/>
      <c r="Q205" s="431"/>
      <c r="R205" s="431"/>
      <c r="S205" s="431"/>
      <c r="T205" s="431"/>
      <c r="U205" s="431"/>
      <c r="V205" s="431"/>
      <c r="W205" s="431"/>
      <c r="X205" s="431"/>
      <c r="Y205" s="431"/>
      <c r="Z205" s="431"/>
      <c r="AA205" s="431"/>
      <c r="AB205" s="431"/>
      <c r="AC205" s="431"/>
      <c r="AD205" s="431"/>
      <c r="AE205" s="456"/>
      <c r="AF205" s="457"/>
      <c r="AG205" s="457"/>
      <c r="AH205" s="457"/>
      <c r="AI205" s="458"/>
      <c r="AL205" s="26" t="str">
        <f>IF(AE205="","?","")</f>
        <v>?</v>
      </c>
      <c r="AM205" s="13" t="str">
        <f>IF(AL205="?","「はい」か「いいえ」で回答して下さい。","")</f>
        <v>「はい」か「いいえ」で回答して下さい。</v>
      </c>
      <c r="AN205" s="85"/>
    </row>
    <row r="206" spans="3:41" ht="17.100000000000001" customHeight="1" x14ac:dyDescent="0.4">
      <c r="C206" s="75"/>
      <c r="D206" s="436" t="s">
        <v>93</v>
      </c>
      <c r="E206" s="431" t="s">
        <v>295</v>
      </c>
      <c r="F206" s="431"/>
      <c r="G206" s="431"/>
      <c r="H206" s="431"/>
      <c r="I206" s="431"/>
      <c r="J206" s="431"/>
      <c r="K206" s="431"/>
      <c r="L206" s="431"/>
      <c r="M206" s="431"/>
      <c r="N206" s="431"/>
      <c r="O206" s="431"/>
      <c r="P206" s="431"/>
      <c r="Q206" s="431"/>
      <c r="R206" s="431"/>
      <c r="S206" s="431"/>
      <c r="T206" s="431"/>
      <c r="U206" s="431"/>
      <c r="V206" s="431"/>
      <c r="W206" s="431"/>
      <c r="X206" s="431"/>
      <c r="Y206" s="431"/>
      <c r="Z206" s="431"/>
      <c r="AA206" s="431"/>
      <c r="AB206" s="431"/>
      <c r="AC206" s="431"/>
      <c r="AD206" s="431"/>
      <c r="AE206" s="77"/>
      <c r="AF206" s="77"/>
      <c r="AG206" s="77"/>
      <c r="AH206" s="77"/>
      <c r="AI206" s="78"/>
      <c r="AL206" s="25"/>
      <c r="AM206" s="13"/>
      <c r="AN206" s="85"/>
    </row>
    <row r="207" spans="3:41" ht="17.100000000000001" customHeight="1" x14ac:dyDescent="0.4">
      <c r="C207" s="75"/>
      <c r="D207" s="436"/>
      <c r="E207" s="431"/>
      <c r="F207" s="431"/>
      <c r="G207" s="431"/>
      <c r="H207" s="431"/>
      <c r="I207" s="431"/>
      <c r="J207" s="431"/>
      <c r="K207" s="431"/>
      <c r="L207" s="431"/>
      <c r="M207" s="431"/>
      <c r="N207" s="431"/>
      <c r="O207" s="431"/>
      <c r="P207" s="431"/>
      <c r="Q207" s="431"/>
      <c r="R207" s="431"/>
      <c r="S207" s="431"/>
      <c r="T207" s="431"/>
      <c r="U207" s="431"/>
      <c r="V207" s="431"/>
      <c r="W207" s="431"/>
      <c r="X207" s="431"/>
      <c r="Y207" s="431"/>
      <c r="Z207" s="431"/>
      <c r="AA207" s="431"/>
      <c r="AB207" s="431"/>
      <c r="AC207" s="431"/>
      <c r="AD207" s="431"/>
      <c r="AE207" s="456"/>
      <c r="AF207" s="457"/>
      <c r="AG207" s="457"/>
      <c r="AH207" s="457"/>
      <c r="AI207" s="458"/>
      <c r="AL207" s="26" t="str">
        <f>IF(AE207="","?","")</f>
        <v>?</v>
      </c>
      <c r="AM207" s="13" t="str">
        <f>IF(AL207="?","「はい」か「いいえ」で回答して下さい。","")</f>
        <v>「はい」か「いいえ」で回答して下さい。</v>
      </c>
      <c r="AN207" s="85"/>
    </row>
    <row r="208" spans="3:41" ht="17.100000000000001" customHeight="1" x14ac:dyDescent="0.4">
      <c r="C208" s="75"/>
      <c r="D208" s="436" t="s">
        <v>95</v>
      </c>
      <c r="E208" s="431" t="s">
        <v>288</v>
      </c>
      <c r="F208" s="431"/>
      <c r="G208" s="431"/>
      <c r="H208" s="431"/>
      <c r="I208" s="431"/>
      <c r="J208" s="431"/>
      <c r="K208" s="431"/>
      <c r="L208" s="431"/>
      <c r="M208" s="431"/>
      <c r="N208" s="431"/>
      <c r="O208" s="431"/>
      <c r="P208" s="431"/>
      <c r="Q208" s="431"/>
      <c r="R208" s="431"/>
      <c r="S208" s="431"/>
      <c r="T208" s="431"/>
      <c r="U208" s="431"/>
      <c r="V208" s="431"/>
      <c r="W208" s="431"/>
      <c r="X208" s="431"/>
      <c r="Y208" s="431"/>
      <c r="Z208" s="431"/>
      <c r="AA208" s="431"/>
      <c r="AB208" s="431"/>
      <c r="AC208" s="431"/>
      <c r="AD208" s="431"/>
      <c r="AE208" s="79"/>
      <c r="AF208" s="79"/>
      <c r="AG208" s="79"/>
      <c r="AH208" s="79"/>
      <c r="AI208" s="80"/>
      <c r="AL208" s="25"/>
      <c r="AM208" s="13"/>
      <c r="AN208" s="85"/>
    </row>
    <row r="209" spans="3:40" ht="17.100000000000001" customHeight="1" x14ac:dyDescent="0.4">
      <c r="C209" s="75"/>
      <c r="D209" s="448"/>
      <c r="E209" s="462"/>
      <c r="F209" s="462"/>
      <c r="G209" s="462"/>
      <c r="H209" s="462"/>
      <c r="I209" s="462"/>
      <c r="J209" s="462"/>
      <c r="K209" s="462"/>
      <c r="L209" s="462"/>
      <c r="M209" s="462"/>
      <c r="N209" s="462"/>
      <c r="O209" s="462"/>
      <c r="P209" s="462"/>
      <c r="Q209" s="462"/>
      <c r="R209" s="462"/>
      <c r="S209" s="462"/>
      <c r="T209" s="462"/>
      <c r="U209" s="462"/>
      <c r="V209" s="462"/>
      <c r="W209" s="462"/>
      <c r="X209" s="462"/>
      <c r="Y209" s="462"/>
      <c r="Z209" s="462"/>
      <c r="AA209" s="462"/>
      <c r="AB209" s="462"/>
      <c r="AC209" s="462"/>
      <c r="AD209" s="462"/>
      <c r="AE209" s="81"/>
      <c r="AF209" s="81"/>
      <c r="AG209" s="81"/>
      <c r="AH209" s="81"/>
      <c r="AI209" s="82"/>
      <c r="AL209" s="25"/>
      <c r="AM209" s="13"/>
      <c r="AN209" s="85"/>
    </row>
    <row r="210" spans="3:40" ht="17.100000000000001" customHeight="1" x14ac:dyDescent="0.4">
      <c r="C210" s="76"/>
      <c r="D210" s="449"/>
      <c r="E210" s="463"/>
      <c r="F210" s="463"/>
      <c r="G210" s="463"/>
      <c r="H210" s="463"/>
      <c r="I210" s="463"/>
      <c r="J210" s="463"/>
      <c r="K210" s="463"/>
      <c r="L210" s="463"/>
      <c r="M210" s="463"/>
      <c r="N210" s="463"/>
      <c r="O210" s="463"/>
      <c r="P210" s="463"/>
      <c r="Q210" s="463"/>
      <c r="R210" s="463"/>
      <c r="S210" s="463"/>
      <c r="T210" s="463"/>
      <c r="U210" s="463"/>
      <c r="V210" s="463"/>
      <c r="W210" s="463"/>
      <c r="X210" s="463"/>
      <c r="Y210" s="463"/>
      <c r="Z210" s="463"/>
      <c r="AA210" s="463"/>
      <c r="AB210" s="463"/>
      <c r="AC210" s="463"/>
      <c r="AD210" s="463"/>
      <c r="AE210" s="464"/>
      <c r="AF210" s="465"/>
      <c r="AG210" s="465"/>
      <c r="AH210" s="465"/>
      <c r="AI210" s="466"/>
      <c r="AL210" s="26" t="str">
        <f>IF(AE210="","?","")</f>
        <v>?</v>
      </c>
      <c r="AM210" s="13" t="str">
        <f>IF(AL210="?","「はい」か「いいえ」で回答して下さい。","")</f>
        <v>「はい」か「いいえ」で回答して下さい。</v>
      </c>
      <c r="AN210" s="85"/>
    </row>
    <row r="211" spans="3:40" ht="14.1" customHeight="1" x14ac:dyDescent="0.4">
      <c r="AL211" s="26"/>
      <c r="AM211" s="13"/>
    </row>
    <row r="212" spans="3:40" ht="14.1" customHeight="1" thickBot="1" x14ac:dyDescent="0.45">
      <c r="AL212" s="27"/>
      <c r="AM212" s="14"/>
    </row>
    <row r="213" spans="3:40" ht="14.1" customHeight="1" x14ac:dyDescent="0.4"/>
    <row r="214" spans="3:40" ht="14.1" customHeight="1" x14ac:dyDescent="0.4"/>
    <row r="215" spans="3:40" ht="14.1" customHeight="1" x14ac:dyDescent="0.4"/>
    <row r="216" spans="3:40" ht="14.1" customHeight="1" x14ac:dyDescent="0.4"/>
    <row r="217" spans="3:40" ht="14.1" customHeight="1" x14ac:dyDescent="0.4"/>
    <row r="218" spans="3:40" ht="14.1" customHeight="1" x14ac:dyDescent="0.4"/>
    <row r="219" spans="3:40" ht="14.1" customHeight="1" x14ac:dyDescent="0.4"/>
    <row r="220" spans="3:40" ht="14.1" customHeight="1" x14ac:dyDescent="0.4"/>
    <row r="221" spans="3:40" ht="14.1" customHeight="1" x14ac:dyDescent="0.4"/>
    <row r="222" spans="3:40" ht="14.1" customHeight="1" x14ac:dyDescent="0.4"/>
    <row r="223" spans="3:40" ht="14.1" customHeight="1" x14ac:dyDescent="0.4"/>
    <row r="224" spans="3:40" ht="14.1" customHeight="1" x14ac:dyDescent="0.4"/>
    <row r="225" ht="14.1" customHeight="1" x14ac:dyDescent="0.4"/>
    <row r="226" ht="14.1" customHeight="1" x14ac:dyDescent="0.4"/>
    <row r="227" ht="14.1" customHeight="1" x14ac:dyDescent="0.4"/>
    <row r="228" ht="14.1" customHeight="1" x14ac:dyDescent="0.4"/>
    <row r="229" ht="14.1" customHeight="1" x14ac:dyDescent="0.4"/>
    <row r="230" ht="14.1" customHeight="1" x14ac:dyDescent="0.4"/>
    <row r="231" ht="14.1" customHeight="1" x14ac:dyDescent="0.4"/>
    <row r="232" ht="14.1" customHeight="1" x14ac:dyDescent="0.4"/>
    <row r="233" ht="14.1" customHeight="1" x14ac:dyDescent="0.4"/>
    <row r="234" ht="14.1" customHeight="1" x14ac:dyDescent="0.4"/>
    <row r="235" ht="14.1" customHeight="1" x14ac:dyDescent="0.4"/>
    <row r="236" ht="14.1" customHeight="1" x14ac:dyDescent="0.4"/>
    <row r="237" ht="14.1" customHeight="1" x14ac:dyDescent="0.4"/>
    <row r="238" ht="14.1" customHeight="1" x14ac:dyDescent="0.4"/>
    <row r="239" ht="14.1" customHeight="1" x14ac:dyDescent="0.4"/>
    <row r="240" ht="14.1" customHeight="1" x14ac:dyDescent="0.4"/>
    <row r="241" ht="14.1" customHeight="1" x14ac:dyDescent="0.4"/>
    <row r="242" ht="14.1" customHeight="1" x14ac:dyDescent="0.4"/>
    <row r="243" ht="14.1" customHeight="1" x14ac:dyDescent="0.4"/>
    <row r="244" ht="14.1" customHeight="1" x14ac:dyDescent="0.4"/>
    <row r="245" ht="14.1" customHeight="1" x14ac:dyDescent="0.4"/>
    <row r="246" ht="14.1" customHeight="1" x14ac:dyDescent="0.4"/>
    <row r="247" ht="14.1" customHeight="1" x14ac:dyDescent="0.4"/>
    <row r="248" ht="14.1" customHeight="1" x14ac:dyDescent="0.4"/>
    <row r="249" ht="14.1" customHeight="1" x14ac:dyDescent="0.4"/>
  </sheetData>
  <sheetProtection sheet="1" objects="1" scenarios="1"/>
  <mergeCells count="269">
    <mergeCell ref="K67:AI67"/>
    <mergeCell ref="D26:AI26"/>
    <mergeCell ref="D49:AI49"/>
    <mergeCell ref="D206:D207"/>
    <mergeCell ref="S144:Y144"/>
    <mergeCell ref="S145:Y145"/>
    <mergeCell ref="D66:J66"/>
    <mergeCell ref="K66:AI66"/>
    <mergeCell ref="E119:AH119"/>
    <mergeCell ref="D52:J52"/>
    <mergeCell ref="K83:AB83"/>
    <mergeCell ref="K82:AB82"/>
    <mergeCell ref="T70:AI70"/>
    <mergeCell ref="B101:E101"/>
    <mergeCell ref="F101:AH101"/>
    <mergeCell ref="AI101:AJ101"/>
    <mergeCell ref="O81:AB81"/>
    <mergeCell ref="X116:Z116"/>
    <mergeCell ref="X117:Z117"/>
    <mergeCell ref="D82:J82"/>
    <mergeCell ref="K72:AI72"/>
    <mergeCell ref="D70:J70"/>
    <mergeCell ref="D73:J73"/>
    <mergeCell ref="K73:AI73"/>
    <mergeCell ref="K68:AI68"/>
    <mergeCell ref="AE187:AI187"/>
    <mergeCell ref="D69:J69"/>
    <mergeCell ref="D202:D203"/>
    <mergeCell ref="D204:D205"/>
    <mergeCell ref="E208:AD210"/>
    <mergeCell ref="AE179:AI179"/>
    <mergeCell ref="AE181:AI181"/>
    <mergeCell ref="AE183:AI183"/>
    <mergeCell ref="AE185:AI185"/>
    <mergeCell ref="AE207:AI207"/>
    <mergeCell ref="AE210:AI210"/>
    <mergeCell ref="AE195:AI195"/>
    <mergeCell ref="AE190:AI190"/>
    <mergeCell ref="AE193:AI193"/>
    <mergeCell ref="E202:AD203"/>
    <mergeCell ref="E204:AD205"/>
    <mergeCell ref="E206:AD207"/>
    <mergeCell ref="AE203:AI203"/>
    <mergeCell ref="AE205:AI205"/>
    <mergeCell ref="D83:J83"/>
    <mergeCell ref="D140:AD140"/>
    <mergeCell ref="AE140:AI140"/>
    <mergeCell ref="D166:J166"/>
    <mergeCell ref="K75:AI75"/>
    <mergeCell ref="K81:N81"/>
    <mergeCell ref="D208:D210"/>
    <mergeCell ref="C177:AI177"/>
    <mergeCell ref="C188:AI188"/>
    <mergeCell ref="C196:AI196"/>
    <mergeCell ref="C201:AI201"/>
    <mergeCell ref="E178:AD179"/>
    <mergeCell ref="E180:AD181"/>
    <mergeCell ref="E182:AD183"/>
    <mergeCell ref="E184:AD185"/>
    <mergeCell ref="E189:AD190"/>
    <mergeCell ref="E191:AD193"/>
    <mergeCell ref="E194:AD195"/>
    <mergeCell ref="D197:D198"/>
    <mergeCell ref="D199:D200"/>
    <mergeCell ref="AE200:AI200"/>
    <mergeCell ref="AE198:AI198"/>
    <mergeCell ref="D189:D190"/>
    <mergeCell ref="D191:D193"/>
    <mergeCell ref="D194:D195"/>
    <mergeCell ref="D186:D187"/>
    <mergeCell ref="E186:AD187"/>
    <mergeCell ref="D47:J47"/>
    <mergeCell ref="K47:S47"/>
    <mergeCell ref="D71:J71"/>
    <mergeCell ref="R121:W121"/>
    <mergeCell ref="R129:W129"/>
    <mergeCell ref="M129:O129"/>
    <mergeCell ref="E199:AD200"/>
    <mergeCell ref="E197:AD198"/>
    <mergeCell ref="B79:AJ79"/>
    <mergeCell ref="K55:AI55"/>
    <mergeCell ref="D54:J54"/>
    <mergeCell ref="K54:AI54"/>
    <mergeCell ref="B175:AJ175"/>
    <mergeCell ref="D178:D179"/>
    <mergeCell ref="D180:D181"/>
    <mergeCell ref="D182:D183"/>
    <mergeCell ref="D184:D185"/>
    <mergeCell ref="D74:J74"/>
    <mergeCell ref="K166:L166"/>
    <mergeCell ref="M166:N166"/>
    <mergeCell ref="P166:Q166"/>
    <mergeCell ref="S166:T166"/>
    <mergeCell ref="B138:AJ138"/>
    <mergeCell ref="AA3:AJ3"/>
    <mergeCell ref="I7:M7"/>
    <mergeCell ref="F7:H7"/>
    <mergeCell ref="D20:J20"/>
    <mergeCell ref="Z24:AE24"/>
    <mergeCell ref="D21:J21"/>
    <mergeCell ref="D22:J22"/>
    <mergeCell ref="AB4:AC4"/>
    <mergeCell ref="K85:AI88"/>
    <mergeCell ref="D25:J25"/>
    <mergeCell ref="K28:AI28"/>
    <mergeCell ref="K30:AI30"/>
    <mergeCell ref="D32:J32"/>
    <mergeCell ref="K29:AI29"/>
    <mergeCell ref="K31:AI31"/>
    <mergeCell ref="K32:AI32"/>
    <mergeCell ref="D31:J31"/>
    <mergeCell ref="C34:AI35"/>
    <mergeCell ref="T33:AI33"/>
    <mergeCell ref="K33:S33"/>
    <mergeCell ref="D43:J43"/>
    <mergeCell ref="K43:AI43"/>
    <mergeCell ref="D41:J41"/>
    <mergeCell ref="D75:J75"/>
    <mergeCell ref="AF47:AI47"/>
    <mergeCell ref="K42:S42"/>
    <mergeCell ref="T42:AI42"/>
    <mergeCell ref="B63:AJ63"/>
    <mergeCell ref="D29:J29"/>
    <mergeCell ref="D33:J33"/>
    <mergeCell ref="D30:J30"/>
    <mergeCell ref="D28:J28"/>
    <mergeCell ref="D27:J27"/>
    <mergeCell ref="T47:Y47"/>
    <mergeCell ref="Z47:AE47"/>
    <mergeCell ref="K45:AI45"/>
    <mergeCell ref="AH4:AI4"/>
    <mergeCell ref="K20:AI20"/>
    <mergeCell ref="D23:J23"/>
    <mergeCell ref="K23:AI23"/>
    <mergeCell ref="D19:J19"/>
    <mergeCell ref="T24:Y24"/>
    <mergeCell ref="K24:S24"/>
    <mergeCell ref="K25:AI25"/>
    <mergeCell ref="Z4:AA4"/>
    <mergeCell ref="K19:S19"/>
    <mergeCell ref="T19:AI19"/>
    <mergeCell ref="AF24:AI24"/>
    <mergeCell ref="B152:AJ152"/>
    <mergeCell ref="D165:J165"/>
    <mergeCell ref="K50:AI50"/>
    <mergeCell ref="K165:AI165"/>
    <mergeCell ref="D53:J53"/>
    <mergeCell ref="K53:AI53"/>
    <mergeCell ref="D67:J67"/>
    <mergeCell ref="K71:AI71"/>
    <mergeCell ref="D68:J68"/>
    <mergeCell ref="K70:S70"/>
    <mergeCell ref="K69:AI69"/>
    <mergeCell ref="D155:K155"/>
    <mergeCell ref="K74:AI74"/>
    <mergeCell ref="Z142:AB144"/>
    <mergeCell ref="D141:K141"/>
    <mergeCell ref="D142:K142"/>
    <mergeCell ref="Z141:AB141"/>
    <mergeCell ref="Z145:AB145"/>
    <mergeCell ref="L141:R141"/>
    <mergeCell ref="L142:R142"/>
    <mergeCell ref="AC141:AI141"/>
    <mergeCell ref="AC142:AI142"/>
    <mergeCell ref="D143:K143"/>
    <mergeCell ref="D144:K144"/>
    <mergeCell ref="N1:AI1"/>
    <mergeCell ref="D72:J72"/>
    <mergeCell ref="D51:J51"/>
    <mergeCell ref="K51:AI51"/>
    <mergeCell ref="D65:J65"/>
    <mergeCell ref="K65:AI65"/>
    <mergeCell ref="D55:J55"/>
    <mergeCell ref="B59:E59"/>
    <mergeCell ref="AI59:AJ59"/>
    <mergeCell ref="K52:AI52"/>
    <mergeCell ref="D48:J48"/>
    <mergeCell ref="K48:AI48"/>
    <mergeCell ref="F59:AH59"/>
    <mergeCell ref="D50:J50"/>
    <mergeCell ref="C57:AI58"/>
    <mergeCell ref="D56:J56"/>
    <mergeCell ref="K56:S56"/>
    <mergeCell ref="T56:AI56"/>
    <mergeCell ref="A1:G1"/>
    <mergeCell ref="B17:AJ17"/>
    <mergeCell ref="AI2:AJ2"/>
    <mergeCell ref="C10:AI12"/>
    <mergeCell ref="D42:J42"/>
    <mergeCell ref="AE4:AF4"/>
    <mergeCell ref="B171:E171"/>
    <mergeCell ref="F171:AH171"/>
    <mergeCell ref="AI171:AJ171"/>
    <mergeCell ref="D161:K162"/>
    <mergeCell ref="S161:X161"/>
    <mergeCell ref="Y161:Z162"/>
    <mergeCell ref="AA161:AE162"/>
    <mergeCell ref="AF161:AH162"/>
    <mergeCell ref="S162:X162"/>
    <mergeCell ref="D167:AI168"/>
    <mergeCell ref="AO110:BU110"/>
    <mergeCell ref="AO122:BU129"/>
    <mergeCell ref="D84:J84"/>
    <mergeCell ref="B105:AJ105"/>
    <mergeCell ref="Z95:AD95"/>
    <mergeCell ref="Z97:AD97"/>
    <mergeCell ref="M108:O108"/>
    <mergeCell ref="M112:O112"/>
    <mergeCell ref="O113:R113"/>
    <mergeCell ref="L114:M114"/>
    <mergeCell ref="M121:O121"/>
    <mergeCell ref="K84:AB84"/>
    <mergeCell ref="D108:L108"/>
    <mergeCell ref="D112:L112"/>
    <mergeCell ref="F114:K114"/>
    <mergeCell ref="O115:W115"/>
    <mergeCell ref="F115:N115"/>
    <mergeCell ref="D85:J88"/>
    <mergeCell ref="D89:J92"/>
    <mergeCell ref="K89:AI92"/>
    <mergeCell ref="J1:M1"/>
    <mergeCell ref="AD81:AI82"/>
    <mergeCell ref="AD83:AI84"/>
    <mergeCell ref="AC81:AC82"/>
    <mergeCell ref="AC83:AC84"/>
    <mergeCell ref="D121:L121"/>
    <mergeCell ref="M127:O127"/>
    <mergeCell ref="B134:E134"/>
    <mergeCell ref="F134:AH134"/>
    <mergeCell ref="AI134:AJ134"/>
    <mergeCell ref="B39:AJ39"/>
    <mergeCell ref="D44:J44"/>
    <mergeCell ref="K44:AI44"/>
    <mergeCell ref="K41:O41"/>
    <mergeCell ref="P41:AI41"/>
    <mergeCell ref="D46:J46"/>
    <mergeCell ref="K46:AI46"/>
    <mergeCell ref="D45:J45"/>
    <mergeCell ref="K21:AI21"/>
    <mergeCell ref="K22:AI22"/>
    <mergeCell ref="F2:AH2"/>
    <mergeCell ref="K27:AI27"/>
    <mergeCell ref="B2:E2"/>
    <mergeCell ref="D24:J24"/>
    <mergeCell ref="D157:K157"/>
    <mergeCell ref="L157:Q157"/>
    <mergeCell ref="R157:V157"/>
    <mergeCell ref="W157:AB157"/>
    <mergeCell ref="AC157:AH157"/>
    <mergeCell ref="D159:AI159"/>
    <mergeCell ref="D154:AD154"/>
    <mergeCell ref="AE154:AI154"/>
    <mergeCell ref="L155:Q155"/>
    <mergeCell ref="D156:K156"/>
    <mergeCell ref="L156:Q156"/>
    <mergeCell ref="R156:V156"/>
    <mergeCell ref="W156:AB156"/>
    <mergeCell ref="AC156:AH156"/>
    <mergeCell ref="D145:K145"/>
    <mergeCell ref="L143:R143"/>
    <mergeCell ref="L144:R144"/>
    <mergeCell ref="L145:R145"/>
    <mergeCell ref="S141:Y141"/>
    <mergeCell ref="S142:Y142"/>
    <mergeCell ref="AA148:AI148"/>
    <mergeCell ref="AC143:AI143"/>
    <mergeCell ref="AC144:AI144"/>
    <mergeCell ref="AC145:AI145"/>
    <mergeCell ref="S143:Y143"/>
  </mergeCells>
  <phoneticPr fontId="1"/>
  <conditionalFormatting sqref="Z97:AD97">
    <cfRule type="expression" dxfId="6" priority="16">
      <formula>$Z$95="いいえ"</formula>
    </cfRule>
  </conditionalFormatting>
  <conditionalFormatting sqref="K42:AI48 K50:AI56">
    <cfRule type="expression" dxfId="5" priority="15">
      <formula>$K$41="なし"</formula>
    </cfRule>
  </conditionalFormatting>
  <conditionalFormatting sqref="AA148:AI148">
    <cfRule type="expression" dxfId="4" priority="10">
      <formula>$AA$148="修正が必要です"</formula>
    </cfRule>
  </conditionalFormatting>
  <conditionalFormatting sqref="R121:W121">
    <cfRule type="expression" dxfId="3" priority="8">
      <formula>$R$121="修正が必要です"</formula>
    </cfRule>
  </conditionalFormatting>
  <conditionalFormatting sqref="R129:W129">
    <cfRule type="expression" dxfId="2" priority="6">
      <formula>$R$129="修正が必要です"</formula>
    </cfRule>
  </conditionalFormatting>
  <conditionalFormatting sqref="C124:AI130">
    <cfRule type="expression" dxfId="1" priority="2">
      <formula>OR($M$112&lt;&gt;"",$M$121&lt;&gt;"")</formula>
    </cfRule>
  </conditionalFormatting>
  <conditionalFormatting sqref="C110:AI122">
    <cfRule type="expression" dxfId="0" priority="1">
      <formula>OR($M$127&lt;&gt;"",$M$129&lt;&gt;"")</formula>
    </cfRule>
  </conditionalFormatting>
  <dataValidations disablePrompts="1" count="2">
    <dataValidation type="whole" allowBlank="1" showInputMessage="1" showErrorMessage="1" sqref="AE4:AE5">
      <formula1>1</formula1>
      <formula2>12</formula2>
    </dataValidation>
    <dataValidation type="whole" allowBlank="1" showInputMessage="1" showErrorMessage="1" sqref="M121:O121 M129:O129">
      <formula1>0</formula1>
      <formula2>8000</formula2>
    </dataValidation>
  </dataValidations>
  <pageMargins left="0.5" right="0.25" top="0.5" bottom="0" header="0.3" footer="0.3"/>
  <pageSetup paperSize="9" scale="96" orientation="portrait" horizontalDpi="360" verticalDpi="360" r:id="rId1"/>
  <rowBreaks count="4" manualBreakCount="4">
    <brk id="58" min="1" max="35" man="1"/>
    <brk id="100" min="1" max="35" man="1"/>
    <brk id="133" min="1" max="35" man="1"/>
    <brk id="170" min="1" max="35" man="1"/>
  </rowBreaks>
  <ignoredErrors>
    <ignoredError sqref="AL44 AL51" formula="1"/>
  </ignoredErrors>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マスターデータ!$B$2:$B$48</xm:f>
          </x14:formula1>
          <xm:sqref>Z24:AE24 Z47:AE47</xm:sqref>
        </x14:dataValidation>
        <x14:dataValidation type="list" allowBlank="1" showInputMessage="1" showErrorMessage="1">
          <x14:formula1>
            <xm:f>マスターデータ!$D$2:$D$3</xm:f>
          </x14:formula1>
          <xm:sqref>K41</xm:sqref>
        </x14:dataValidation>
        <x14:dataValidation type="list" allowBlank="1" showInputMessage="1" showErrorMessage="1">
          <x14:formula1>
            <xm:f>マスターデータ!$C$2:$C$3</xm:f>
          </x14:formula1>
          <xm:sqref>AE179:AI179 AE181:AI181 AE183:AI183 AE210:AI210 AE190:AI190 AE193:AI193 AE195:AI195 Z95:AD95 AE198:AI198 AE200:AI200 AE203:AI203 AE205:AI205 AE207:AI207 AE185:AI185 AE187:AI187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J48"/>
  <sheetViews>
    <sheetView showGridLines="0" zoomScaleNormal="100" workbookViewId="0">
      <selection activeCell="F4" sqref="F4"/>
    </sheetView>
  </sheetViews>
  <sheetFormatPr defaultColWidth="11.5546875" defaultRowHeight="19.5" x14ac:dyDescent="0.4"/>
  <cols>
    <col min="1" max="1" width="12.44140625" style="2" bestFit="1" customWidth="1"/>
    <col min="2" max="2" width="8.5546875" style="1" bestFit="1" customWidth="1"/>
    <col min="3" max="3" width="18.109375" bestFit="1" customWidth="1"/>
    <col min="4" max="4" width="15.44140625" bestFit="1" customWidth="1"/>
    <col min="5" max="5" width="5.33203125" customWidth="1"/>
    <col min="6" max="6" width="45.5546875" bestFit="1" customWidth="1"/>
    <col min="7" max="7" width="4.88671875" customWidth="1"/>
    <col min="8" max="8" width="28.44140625" bestFit="1" customWidth="1"/>
    <col min="9" max="9" width="4.88671875" customWidth="1"/>
    <col min="10" max="10" width="23.33203125" bestFit="1" customWidth="1"/>
  </cols>
  <sheetData>
    <row r="1" spans="1:10" x14ac:dyDescent="0.4">
      <c r="A1" s="56" t="s">
        <v>0</v>
      </c>
      <c r="B1" s="57" t="s">
        <v>14</v>
      </c>
      <c r="C1" s="58" t="s">
        <v>68</v>
      </c>
      <c r="D1" s="58" t="s">
        <v>69</v>
      </c>
      <c r="E1" s="490" t="s">
        <v>202</v>
      </c>
      <c r="F1" s="490"/>
      <c r="G1" s="491" t="s">
        <v>212</v>
      </c>
      <c r="H1" s="492"/>
      <c r="I1" s="492"/>
      <c r="J1" s="492"/>
    </row>
    <row r="2" spans="1:10" x14ac:dyDescent="0.4">
      <c r="A2" s="52" t="s">
        <v>146</v>
      </c>
      <c r="B2" s="50" t="s">
        <v>15</v>
      </c>
      <c r="C2" s="48" t="s">
        <v>65</v>
      </c>
      <c r="D2" s="64" t="s">
        <v>70</v>
      </c>
      <c r="E2" s="83">
        <v>1</v>
      </c>
      <c r="F2" s="92" t="s">
        <v>267</v>
      </c>
      <c r="G2" s="94">
        <v>0</v>
      </c>
      <c r="H2" s="95" t="s">
        <v>207</v>
      </c>
      <c r="I2" s="96">
        <v>30</v>
      </c>
      <c r="J2" s="97" t="s">
        <v>245</v>
      </c>
    </row>
    <row r="3" spans="1:10" ht="20.25" thickBot="1" x14ac:dyDescent="0.45">
      <c r="A3" s="53" t="s">
        <v>1</v>
      </c>
      <c r="B3" s="50" t="s">
        <v>16</v>
      </c>
      <c r="C3" s="49" t="s">
        <v>66</v>
      </c>
      <c r="D3" s="65" t="s">
        <v>71</v>
      </c>
      <c r="E3" s="87">
        <v>2</v>
      </c>
      <c r="F3" s="93" t="s">
        <v>268</v>
      </c>
      <c r="G3" s="94">
        <v>10</v>
      </c>
      <c r="H3" s="95" t="s">
        <v>208</v>
      </c>
      <c r="I3" s="95">
        <v>50</v>
      </c>
      <c r="J3" s="92" t="s">
        <v>246</v>
      </c>
    </row>
    <row r="4" spans="1:10" x14ac:dyDescent="0.4">
      <c r="A4" s="54"/>
      <c r="B4" s="50" t="s">
        <v>17</v>
      </c>
      <c r="C4" s="47"/>
      <c r="D4" s="46"/>
      <c r="E4" s="90"/>
      <c r="F4" s="187"/>
      <c r="G4" s="94">
        <v>30</v>
      </c>
      <c r="H4" s="95" t="s">
        <v>209</v>
      </c>
      <c r="I4" s="95">
        <v>70</v>
      </c>
      <c r="J4" s="92" t="s">
        <v>247</v>
      </c>
    </row>
    <row r="5" spans="1:10" x14ac:dyDescent="0.4">
      <c r="A5" s="54"/>
      <c r="B5" s="50" t="s">
        <v>18</v>
      </c>
      <c r="C5" s="47"/>
      <c r="D5" s="47"/>
      <c r="E5" s="91"/>
      <c r="F5" s="188"/>
      <c r="G5" s="94">
        <v>50</v>
      </c>
      <c r="H5" s="95" t="s">
        <v>210</v>
      </c>
      <c r="I5" s="95">
        <v>70</v>
      </c>
      <c r="J5" s="92" t="s">
        <v>248</v>
      </c>
    </row>
    <row r="6" spans="1:10" ht="20.25" thickBot="1" x14ac:dyDescent="0.45">
      <c r="A6" s="54"/>
      <c r="B6" s="50" t="s">
        <v>19</v>
      </c>
      <c r="C6" s="47"/>
      <c r="D6" s="47"/>
      <c r="E6" s="91"/>
      <c r="F6" s="89"/>
      <c r="G6" s="98">
        <v>70</v>
      </c>
      <c r="H6" s="99" t="s">
        <v>211</v>
      </c>
      <c r="I6" s="99">
        <v>100</v>
      </c>
      <c r="J6" s="100" t="s">
        <v>249</v>
      </c>
    </row>
    <row r="7" spans="1:10" x14ac:dyDescent="0.4">
      <c r="A7" s="54"/>
      <c r="B7" s="50" t="s">
        <v>20</v>
      </c>
      <c r="C7" s="47"/>
      <c r="D7" s="47"/>
      <c r="E7" s="91"/>
      <c r="F7" s="89"/>
      <c r="G7" s="88"/>
      <c r="H7" s="88"/>
    </row>
    <row r="8" spans="1:10" x14ac:dyDescent="0.4">
      <c r="A8" s="54"/>
      <c r="B8" s="50" t="s">
        <v>21</v>
      </c>
      <c r="C8" s="47"/>
      <c r="D8" s="47"/>
      <c r="E8" s="91"/>
      <c r="F8" s="89"/>
    </row>
    <row r="9" spans="1:10" x14ac:dyDescent="0.4">
      <c r="A9" s="54"/>
      <c r="B9" s="50" t="s">
        <v>22</v>
      </c>
      <c r="C9" s="47"/>
      <c r="D9" s="47"/>
      <c r="E9" s="91"/>
      <c r="F9" s="89"/>
    </row>
    <row r="10" spans="1:10" x14ac:dyDescent="0.4">
      <c r="A10" s="54"/>
      <c r="B10" s="50" t="s">
        <v>23</v>
      </c>
      <c r="C10" s="47"/>
      <c r="D10" s="47"/>
      <c r="E10" s="91"/>
      <c r="F10" s="89"/>
    </row>
    <row r="11" spans="1:10" x14ac:dyDescent="0.4">
      <c r="A11" s="54"/>
      <c r="B11" s="50" t="s">
        <v>24</v>
      </c>
      <c r="C11" s="47"/>
      <c r="D11" s="47"/>
      <c r="E11" s="91"/>
      <c r="F11" s="89"/>
    </row>
    <row r="12" spans="1:10" x14ac:dyDescent="0.4">
      <c r="A12" s="54"/>
      <c r="B12" s="50" t="s">
        <v>25</v>
      </c>
      <c r="C12" s="47"/>
      <c r="D12" s="47"/>
    </row>
    <row r="13" spans="1:10" x14ac:dyDescent="0.4">
      <c r="A13" s="54"/>
      <c r="B13" s="50" t="s">
        <v>26</v>
      </c>
      <c r="C13" s="47"/>
      <c r="D13" s="47"/>
    </row>
    <row r="14" spans="1:10" x14ac:dyDescent="0.4">
      <c r="A14" s="54"/>
      <c r="B14" s="50" t="s">
        <v>27</v>
      </c>
      <c r="C14" s="47"/>
      <c r="D14" s="47"/>
    </row>
    <row r="15" spans="1:10" x14ac:dyDescent="0.4">
      <c r="A15" s="54"/>
      <c r="B15" s="50" t="s">
        <v>28</v>
      </c>
      <c r="C15" s="47"/>
      <c r="D15" s="47"/>
    </row>
    <row r="16" spans="1:10" x14ac:dyDescent="0.4">
      <c r="A16" s="54"/>
      <c r="B16" s="50" t="s">
        <v>29</v>
      </c>
      <c r="C16" s="47"/>
      <c r="D16" s="47"/>
    </row>
    <row r="17" spans="1:4" x14ac:dyDescent="0.4">
      <c r="A17" s="54"/>
      <c r="B17" s="50" t="s">
        <v>30</v>
      </c>
      <c r="C17" s="47"/>
      <c r="D17" s="47"/>
    </row>
    <row r="18" spans="1:4" x14ac:dyDescent="0.4">
      <c r="A18" s="54"/>
      <c r="B18" s="50" t="s">
        <v>31</v>
      </c>
      <c r="C18" s="47"/>
      <c r="D18" s="47"/>
    </row>
    <row r="19" spans="1:4" x14ac:dyDescent="0.4">
      <c r="A19" s="54"/>
      <c r="B19" s="50" t="s">
        <v>32</v>
      </c>
      <c r="C19" s="47"/>
      <c r="D19" s="47"/>
    </row>
    <row r="20" spans="1:4" x14ac:dyDescent="0.4">
      <c r="A20" s="55"/>
      <c r="B20" s="50" t="s">
        <v>33</v>
      </c>
      <c r="C20" s="47"/>
      <c r="D20" s="47"/>
    </row>
    <row r="21" spans="1:4" x14ac:dyDescent="0.4">
      <c r="A21" s="55"/>
      <c r="B21" s="50" t="s">
        <v>34</v>
      </c>
      <c r="C21" s="47"/>
      <c r="D21" s="47"/>
    </row>
    <row r="22" spans="1:4" x14ac:dyDescent="0.4">
      <c r="A22" s="55"/>
      <c r="B22" s="50" t="s">
        <v>35</v>
      </c>
      <c r="C22" s="47"/>
      <c r="D22" s="47"/>
    </row>
    <row r="23" spans="1:4" x14ac:dyDescent="0.4">
      <c r="A23" s="55"/>
      <c r="B23" s="50" t="s">
        <v>36</v>
      </c>
      <c r="C23" s="47"/>
      <c r="D23" s="47"/>
    </row>
    <row r="24" spans="1:4" x14ac:dyDescent="0.4">
      <c r="A24" s="55"/>
      <c r="B24" s="50" t="s">
        <v>37</v>
      </c>
      <c r="C24" s="47"/>
      <c r="D24" s="47"/>
    </row>
    <row r="25" spans="1:4" x14ac:dyDescent="0.4">
      <c r="A25" s="55"/>
      <c r="B25" s="50" t="s">
        <v>38</v>
      </c>
      <c r="C25" s="47"/>
      <c r="D25" s="47"/>
    </row>
    <row r="26" spans="1:4" x14ac:dyDescent="0.4">
      <c r="A26" s="55"/>
      <c r="B26" s="50" t="s">
        <v>39</v>
      </c>
      <c r="C26" s="47"/>
      <c r="D26" s="47"/>
    </row>
    <row r="27" spans="1:4" x14ac:dyDescent="0.4">
      <c r="A27" s="55"/>
      <c r="B27" s="50" t="s">
        <v>40</v>
      </c>
      <c r="C27" s="47"/>
      <c r="D27" s="47"/>
    </row>
    <row r="28" spans="1:4" x14ac:dyDescent="0.4">
      <c r="A28" s="55"/>
      <c r="B28" s="50" t="s">
        <v>41</v>
      </c>
      <c r="C28" s="47"/>
      <c r="D28" s="47"/>
    </row>
    <row r="29" spans="1:4" x14ac:dyDescent="0.4">
      <c r="A29" s="55"/>
      <c r="B29" s="50" t="s">
        <v>42</v>
      </c>
      <c r="C29" s="47"/>
      <c r="D29" s="47"/>
    </row>
    <row r="30" spans="1:4" x14ac:dyDescent="0.4">
      <c r="A30" s="55"/>
      <c r="B30" s="50" t="s">
        <v>43</v>
      </c>
      <c r="C30" s="47"/>
      <c r="D30" s="47"/>
    </row>
    <row r="31" spans="1:4" x14ac:dyDescent="0.4">
      <c r="A31" s="55"/>
      <c r="B31" s="50" t="s">
        <v>44</v>
      </c>
      <c r="C31" s="47"/>
      <c r="D31" s="47"/>
    </row>
    <row r="32" spans="1:4" x14ac:dyDescent="0.4">
      <c r="A32" s="55"/>
      <c r="B32" s="50" t="s">
        <v>45</v>
      </c>
      <c r="C32" s="47"/>
      <c r="D32" s="47"/>
    </row>
    <row r="33" spans="1:4" x14ac:dyDescent="0.4">
      <c r="A33" s="55"/>
      <c r="B33" s="50" t="s">
        <v>46</v>
      </c>
      <c r="C33" s="47"/>
      <c r="D33" s="47"/>
    </row>
    <row r="34" spans="1:4" x14ac:dyDescent="0.4">
      <c r="A34" s="55"/>
      <c r="B34" s="50" t="s">
        <v>47</v>
      </c>
      <c r="C34" s="47"/>
      <c r="D34" s="47"/>
    </row>
    <row r="35" spans="1:4" x14ac:dyDescent="0.4">
      <c r="A35" s="55"/>
      <c r="B35" s="50" t="s">
        <v>48</v>
      </c>
      <c r="C35" s="47"/>
      <c r="D35" s="47"/>
    </row>
    <row r="36" spans="1:4" x14ac:dyDescent="0.4">
      <c r="A36" s="55"/>
      <c r="B36" s="50" t="s">
        <v>49</v>
      </c>
      <c r="C36" s="47"/>
      <c r="D36" s="47"/>
    </row>
    <row r="37" spans="1:4" x14ac:dyDescent="0.4">
      <c r="A37" s="55"/>
      <c r="B37" s="50" t="s">
        <v>50</v>
      </c>
      <c r="C37" s="47"/>
      <c r="D37" s="47"/>
    </row>
    <row r="38" spans="1:4" x14ac:dyDescent="0.4">
      <c r="A38" s="55"/>
      <c r="B38" s="50" t="s">
        <v>51</v>
      </c>
      <c r="C38" s="47"/>
      <c r="D38" s="47"/>
    </row>
    <row r="39" spans="1:4" x14ac:dyDescent="0.4">
      <c r="A39" s="55"/>
      <c r="B39" s="50" t="s">
        <v>52</v>
      </c>
      <c r="C39" s="47"/>
      <c r="D39" s="47"/>
    </row>
    <row r="40" spans="1:4" x14ac:dyDescent="0.4">
      <c r="A40" s="55"/>
      <c r="B40" s="50" t="s">
        <v>53</v>
      </c>
      <c r="C40" s="47"/>
      <c r="D40" s="47"/>
    </row>
    <row r="41" spans="1:4" x14ac:dyDescent="0.4">
      <c r="A41" s="55"/>
      <c r="B41" s="50" t="s">
        <v>54</v>
      </c>
      <c r="C41" s="47"/>
      <c r="D41" s="47"/>
    </row>
    <row r="42" spans="1:4" x14ac:dyDescent="0.4">
      <c r="A42" s="55"/>
      <c r="B42" s="50" t="s">
        <v>55</v>
      </c>
      <c r="C42" s="47"/>
      <c r="D42" s="47"/>
    </row>
    <row r="43" spans="1:4" x14ac:dyDescent="0.4">
      <c r="A43" s="55"/>
      <c r="B43" s="50" t="s">
        <v>56</v>
      </c>
      <c r="C43" s="47"/>
      <c r="D43" s="47"/>
    </row>
    <row r="44" spans="1:4" x14ac:dyDescent="0.4">
      <c r="A44" s="55"/>
      <c r="B44" s="50" t="s">
        <v>57</v>
      </c>
      <c r="C44" s="47"/>
      <c r="D44" s="47"/>
    </row>
    <row r="45" spans="1:4" x14ac:dyDescent="0.4">
      <c r="A45" s="55"/>
      <c r="B45" s="50" t="s">
        <v>58</v>
      </c>
      <c r="C45" s="47"/>
      <c r="D45" s="47"/>
    </row>
    <row r="46" spans="1:4" x14ac:dyDescent="0.4">
      <c r="A46" s="55"/>
      <c r="B46" s="50" t="s">
        <v>59</v>
      </c>
      <c r="C46" s="47"/>
      <c r="D46" s="47"/>
    </row>
    <row r="47" spans="1:4" x14ac:dyDescent="0.4">
      <c r="A47" s="55"/>
      <c r="B47" s="50" t="s">
        <v>13</v>
      </c>
      <c r="C47" s="47"/>
      <c r="D47" s="47"/>
    </row>
    <row r="48" spans="1:4" ht="20.25" thickBot="1" x14ac:dyDescent="0.45">
      <c r="A48" s="55"/>
      <c r="B48" s="51" t="s">
        <v>60</v>
      </c>
      <c r="C48" s="47"/>
      <c r="D48" s="47"/>
    </row>
  </sheetData>
  <sheetProtection sheet="1" objects="1" scenarios="1"/>
  <mergeCells count="2">
    <mergeCell ref="E1:F1"/>
    <mergeCell ref="G1:J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申請データ</vt:lpstr>
      <vt:lpstr>申請書</vt:lpstr>
      <vt:lpstr>マスターデータ</vt:lpstr>
      <vt:lpstr>hantei_5</vt:lpstr>
      <vt:lpstr>申請書!Print_Area</vt:lpstr>
      <vt:lpstr>判定テーブル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白濱 鳴海</dc:creator>
  <cp:lastModifiedBy>Mochizuki</cp:lastModifiedBy>
  <cp:lastPrinted>2020-06-09T13:50:29Z</cp:lastPrinted>
  <dcterms:created xsi:type="dcterms:W3CDTF">2020-02-03T06:37:25Z</dcterms:created>
  <dcterms:modified xsi:type="dcterms:W3CDTF">2020-06-17T07:28:05Z</dcterms:modified>
</cp:coreProperties>
</file>