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tana\Desktop\TM_work\Temp2020\"/>
    </mc:Choice>
  </mc:AlternateContent>
  <bookViews>
    <workbookView xWindow="0" yWindow="0" windowWidth="24000" windowHeight="9750" activeTab="1"/>
  </bookViews>
  <sheets>
    <sheet name="申請データ" sheetId="2" r:id="rId1"/>
    <sheet name="申請書" sheetId="1" r:id="rId2"/>
    <sheet name="マスターデータ" sheetId="3" state="hidden" r:id="rId3"/>
  </sheets>
  <definedNames>
    <definedName name="hantei_5">申請書!$AL$111:$AO$113</definedName>
    <definedName name="_xlnm.Print_Area" localSheetId="1">申請書!$B$2:$AJ$212</definedName>
    <definedName name="判定テーブル">マスターデータ!$G$2:$J$6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5" i="1" l="1"/>
  <c r="L145" i="1"/>
  <c r="C10" i="1" l="1"/>
  <c r="CE2" i="2" l="1"/>
  <c r="CE1" i="2"/>
  <c r="AL187" i="1"/>
  <c r="AM187" i="1" s="1"/>
  <c r="AL81" i="1" l="1"/>
  <c r="AM81" i="1" s="1"/>
  <c r="C2" i="2" l="1"/>
  <c r="CN2" i="2" l="1"/>
  <c r="CM2" i="2"/>
  <c r="CL2" i="2"/>
  <c r="CK2" i="2"/>
  <c r="CJ2" i="2"/>
  <c r="CI2" i="2"/>
  <c r="CH2" i="2"/>
  <c r="CG2" i="2"/>
  <c r="CF2" i="2"/>
  <c r="CD2" i="2"/>
  <c r="CC2" i="2"/>
  <c r="CB2" i="2"/>
  <c r="CA2" i="2"/>
  <c r="BM4" i="2" l="1"/>
  <c r="CQ1" i="2" s="1"/>
  <c r="BM3" i="2"/>
  <c r="CP1" i="2" s="1"/>
  <c r="BM2" i="2"/>
  <c r="CO1" i="2" s="1"/>
  <c r="CU1" i="2" l="1"/>
  <c r="CV1" i="2"/>
  <c r="CW1" i="2"/>
  <c r="CR1" i="2"/>
  <c r="CS1" i="2"/>
  <c r="CT1" i="2"/>
  <c r="CN1" i="2" l="1"/>
  <c r="CM1" i="2"/>
  <c r="CL1" i="2"/>
  <c r="CK1" i="2"/>
  <c r="CJ1" i="2"/>
  <c r="CI1" i="2"/>
  <c r="CH1" i="2"/>
  <c r="CG1" i="2"/>
  <c r="CF1" i="2"/>
  <c r="CD1" i="2"/>
  <c r="CC1" i="2"/>
  <c r="CB1" i="2"/>
  <c r="CA1" i="2"/>
  <c r="BF2" i="2" l="1"/>
  <c r="O81" i="1"/>
  <c r="R129" i="1"/>
  <c r="BL2" i="2" s="1"/>
  <c r="S162" i="1"/>
  <c r="AL127" i="1"/>
  <c r="AM127" i="1" s="1"/>
  <c r="BJ2" i="2" l="1"/>
  <c r="BK2" i="2"/>
  <c r="AL121" i="1"/>
  <c r="AL112" i="1"/>
  <c r="AL129" i="1"/>
  <c r="AL108" i="1"/>
  <c r="AM108" i="1" s="1"/>
  <c r="X116" i="1" l="1"/>
  <c r="L114" i="1"/>
  <c r="X117" i="1" s="1"/>
  <c r="F101" i="1"/>
  <c r="E119" i="1" l="1"/>
  <c r="R121" i="1"/>
  <c r="O115" i="1"/>
  <c r="BI2" i="2" l="1"/>
  <c r="BG2" i="2"/>
  <c r="BH2" i="2"/>
  <c r="AL157" i="1" l="1"/>
  <c r="AM157" i="1" s="1"/>
  <c r="AM129" i="1"/>
  <c r="AM121" i="1"/>
  <c r="AM112" i="1"/>
  <c r="AL210" i="1" l="1"/>
  <c r="AL207" i="1"/>
  <c r="AL205" i="1"/>
  <c r="AL203" i="1"/>
  <c r="AL200" i="1"/>
  <c r="AL198" i="1"/>
  <c r="AL195" i="1"/>
  <c r="AL193" i="1"/>
  <c r="AL190" i="1"/>
  <c r="AL185" i="1"/>
  <c r="AL183" i="1"/>
  <c r="AL181" i="1"/>
  <c r="AL179" i="1"/>
  <c r="AL97" i="1"/>
  <c r="AL95" i="1"/>
  <c r="AM95" i="1" s="1"/>
  <c r="AL85" i="1"/>
  <c r="AL84" i="1"/>
  <c r="AM84" i="1" s="1"/>
  <c r="AL83" i="1"/>
  <c r="AM83" i="1" s="1"/>
  <c r="AL82" i="1" l="1"/>
  <c r="AM82" i="1" s="1"/>
  <c r="AL70" i="1"/>
  <c r="AM70" i="1" s="1"/>
  <c r="AL75" i="1"/>
  <c r="AM75" i="1" s="1"/>
  <c r="AL72" i="1"/>
  <c r="AM72" i="1" s="1"/>
  <c r="AL56" i="1"/>
  <c r="AM56" i="1" s="1"/>
  <c r="AL53" i="1"/>
  <c r="AM53" i="1" s="1"/>
  <c r="AL74" i="1"/>
  <c r="AM74" i="1" s="1"/>
  <c r="AL73" i="1"/>
  <c r="AM73" i="1" s="1"/>
  <c r="AL71" i="1"/>
  <c r="AM71" i="1" s="1"/>
  <c r="AL69" i="1"/>
  <c r="AM69" i="1" s="1"/>
  <c r="AL68" i="1"/>
  <c r="AM68" i="1" s="1"/>
  <c r="AL67" i="1"/>
  <c r="AM67" i="1" s="1"/>
  <c r="AL65" i="1"/>
  <c r="AM65" i="1" s="1"/>
  <c r="BE2" i="2" l="1"/>
  <c r="T2" i="2"/>
  <c r="S2" i="2"/>
  <c r="R2" i="2"/>
  <c r="Q2" i="2"/>
  <c r="J2" i="2"/>
  <c r="E2" i="2"/>
  <c r="BW2" i="2" l="1"/>
  <c r="BO4" i="2"/>
  <c r="CT2" i="2" s="1"/>
  <c r="BN4" i="2"/>
  <c r="CQ2" i="2" s="1"/>
  <c r="BO3" i="2"/>
  <c r="CS2" i="2" s="1"/>
  <c r="BN3" i="2"/>
  <c r="CP2" i="2" s="1"/>
  <c r="BO2" i="2"/>
  <c r="CR2" i="2" s="1"/>
  <c r="BN2" i="2"/>
  <c r="CO2" i="2" s="1"/>
  <c r="BD2" i="2"/>
  <c r="BC2" i="2"/>
  <c r="BB2" i="2"/>
  <c r="BA2" i="2"/>
  <c r="AZ2" i="2"/>
  <c r="AY2" i="2"/>
  <c r="AW2" i="2"/>
  <c r="AM97" i="1" l="1"/>
  <c r="AX2" i="2"/>
  <c r="AC144" i="1"/>
  <c r="BP4" i="2" s="1"/>
  <c r="CW2" i="2" s="1"/>
  <c r="AC143" i="1"/>
  <c r="AC142" i="1"/>
  <c r="BP2" i="2" s="1"/>
  <c r="CU2" i="2" s="1"/>
  <c r="BP3" i="2" l="1"/>
  <c r="CV2" i="2" s="1"/>
  <c r="AC145" i="1"/>
  <c r="AL89" i="1"/>
  <c r="AM89" i="1" s="1"/>
  <c r="AM85" i="1"/>
  <c r="AM210" i="1"/>
  <c r="AM207" i="1"/>
  <c r="AM205" i="1"/>
  <c r="AM203" i="1"/>
  <c r="AM200" i="1"/>
  <c r="AM198" i="1"/>
  <c r="AM195" i="1"/>
  <c r="AM193" i="1"/>
  <c r="AM190" i="1"/>
  <c r="AM185" i="1"/>
  <c r="AM183" i="1"/>
  <c r="AM181" i="1"/>
  <c r="AM179" i="1"/>
  <c r="F134" i="1" l="1"/>
  <c r="F171" i="1"/>
  <c r="L155" i="1" l="1"/>
  <c r="BR2" i="2"/>
  <c r="L156" i="1"/>
  <c r="S161" i="1" s="1"/>
  <c r="AA161" i="1" s="1"/>
  <c r="BX2" i="2" s="1"/>
  <c r="BS2" i="2"/>
  <c r="AA148" i="1"/>
  <c r="BU2" i="2" s="1"/>
  <c r="L157" i="1" l="1"/>
  <c r="BT2" i="2"/>
  <c r="AL42" i="1"/>
  <c r="AM42" i="1" s="1"/>
  <c r="W157" i="1" l="1"/>
  <c r="BV2" i="2" s="1"/>
  <c r="P2" i="2"/>
  <c r="O2" i="2"/>
  <c r="I2" i="2"/>
  <c r="AL2" i="2"/>
  <c r="M2" i="2"/>
  <c r="N2" i="2" s="1"/>
  <c r="L2" i="2"/>
  <c r="H2" i="2"/>
  <c r="F2" i="2"/>
  <c r="G2" i="2" s="1"/>
  <c r="AV2" i="2" l="1"/>
  <c r="AR2" i="2"/>
  <c r="AM2" i="2"/>
  <c r="AU2" i="2"/>
  <c r="AQ2" i="2"/>
  <c r="AT2" i="2"/>
  <c r="AO2" i="2"/>
  <c r="AP2" i="2" s="1"/>
  <c r="AS2" i="2"/>
  <c r="AN2" i="2"/>
  <c r="BZ2" i="2"/>
  <c r="D2" i="2"/>
  <c r="BY2" i="2" l="1"/>
  <c r="U2" i="2"/>
  <c r="K2" i="2"/>
  <c r="W2" i="2" l="1"/>
  <c r="X2" i="2" s="1"/>
  <c r="V2" i="2"/>
  <c r="AK2" i="2"/>
  <c r="AG2" i="2"/>
  <c r="AB2" i="2"/>
  <c r="AJ2" i="2"/>
  <c r="AF2" i="2"/>
  <c r="AA2" i="2"/>
  <c r="AI2" i="2"/>
  <c r="AD2" i="2"/>
  <c r="AE2" i="2" s="1"/>
  <c r="AH2" i="2"/>
  <c r="AC2" i="2"/>
  <c r="Y2" i="2"/>
  <c r="Z2" i="2"/>
  <c r="AL166" i="1"/>
  <c r="AM166" i="1" s="1"/>
  <c r="AL46" i="1"/>
  <c r="AL32" i="1"/>
  <c r="AL31" i="1"/>
  <c r="AL55" i="1"/>
  <c r="AL54" i="1"/>
  <c r="AL51" i="1"/>
  <c r="AL52" i="1"/>
  <c r="AL45" i="1"/>
  <c r="AL44" i="1"/>
  <c r="AL30" i="1"/>
  <c r="AM30" i="1" s="1"/>
  <c r="AL27" i="1"/>
  <c r="AL47" i="1" l="1"/>
  <c r="AL50" i="1"/>
  <c r="AL48" i="1"/>
  <c r="AL43" i="1"/>
  <c r="AM55" i="1" l="1"/>
  <c r="AM54" i="1"/>
  <c r="AM51" i="1"/>
  <c r="AM50" i="1"/>
  <c r="AM52" i="1"/>
  <c r="AM47" i="1"/>
  <c r="AM46" i="1"/>
  <c r="AM48" i="1"/>
  <c r="AM45" i="1"/>
  <c r="AM44" i="1" l="1"/>
  <c r="AM43" i="1"/>
  <c r="AL41" i="1"/>
  <c r="AM41" i="1" s="1"/>
  <c r="AL33" i="1"/>
  <c r="AM33" i="1" s="1"/>
  <c r="AM32" i="1"/>
  <c r="AM31" i="1"/>
  <c r="AL28" i="1"/>
  <c r="AM28" i="1" s="1"/>
  <c r="AM27" i="1"/>
  <c r="AL29" i="1"/>
  <c r="AM29" i="1" s="1"/>
  <c r="AL25" i="1"/>
  <c r="AM25" i="1" s="1"/>
  <c r="AL24" i="1"/>
  <c r="AM24" i="1" s="1"/>
  <c r="AL23" i="1"/>
  <c r="AM23" i="1" s="1"/>
  <c r="AL22" i="1"/>
  <c r="AM22" i="1" s="1"/>
  <c r="AL21" i="1"/>
  <c r="AM21" i="1" s="1"/>
  <c r="AL20" i="1"/>
  <c r="AM20" i="1" s="1"/>
  <c r="AL19" i="1" l="1"/>
  <c r="AM19" i="1" s="1"/>
  <c r="AL4" i="1"/>
  <c r="AM4" i="1" s="1"/>
  <c r="F59" i="1" l="1"/>
  <c r="F2" i="1"/>
</calcChain>
</file>

<file path=xl/sharedStrings.xml><?xml version="1.0" encoding="utf-8"?>
<sst xmlns="http://schemas.openxmlformats.org/spreadsheetml/2006/main" count="364" uniqueCount="298">
  <si>
    <t>申請年度</t>
    <rPh sb="0" eb="3">
      <t>シンセイ</t>
    </rPh>
    <phoneticPr fontId="2"/>
  </si>
  <si>
    <t>令和２年度</t>
    <rPh sb="0" eb="1">
      <t>レイワ</t>
    </rPh>
    <phoneticPr fontId="2"/>
  </si>
  <si>
    <t>月</t>
    <rPh sb="0" eb="1">
      <t>ガテゥ</t>
    </rPh>
    <phoneticPr fontId="2"/>
  </si>
  <si>
    <t>日</t>
    <rPh sb="0" eb="1">
      <t>ニチ</t>
    </rPh>
    <phoneticPr fontId="2"/>
  </si>
  <si>
    <t>殿</t>
    <phoneticPr fontId="2"/>
  </si>
  <si>
    <t>理事長</t>
    <rPh sb="0" eb="3">
      <t>リジ</t>
    </rPh>
    <phoneticPr fontId="2"/>
  </si>
  <si>
    <t>岩井　清祐</t>
    <phoneticPr fontId="2"/>
  </si>
  <si>
    <t>法人番号（13桁）</t>
  </si>
  <si>
    <t>法人名</t>
  </si>
  <si>
    <t>〒番号</t>
    <rPh sb="1" eb="3">
      <t>バンゴウ</t>
    </rPh>
    <phoneticPr fontId="1"/>
  </si>
  <si>
    <t>住所（都道府県）</t>
    <rPh sb="0" eb="2">
      <t>j</t>
    </rPh>
    <rPh sb="3" eb="7">
      <t>トドウフケン</t>
    </rPh>
    <phoneticPr fontId="1"/>
  </si>
  <si>
    <t>住所（都道府県以下）</t>
    <rPh sb="0" eb="2">
      <t>j</t>
    </rPh>
    <rPh sb="3" eb="7">
      <t>トドウフケン</t>
    </rPh>
    <rPh sb="7" eb="9">
      <t>イカ</t>
    </rPh>
    <phoneticPr fontId="1"/>
  </si>
  <si>
    <t>住所</t>
    <rPh sb="0" eb="2">
      <t>ジュウセィオ</t>
    </rPh>
    <phoneticPr fontId="2"/>
  </si>
  <si>
    <t>鹿児島県</t>
  </si>
  <si>
    <t>都道府県</t>
    <rPh sb="0" eb="3">
      <t>トドウ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</si>
  <si>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</si>
  <si>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</si>
  <si>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</si>
  <si>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</si>
  <si>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</si>
  <si>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</si>
  <si>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</si>
  <si>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</si>
  <si>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</si>
  <si>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</si>
  <si>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</si>
  <si>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</si>
  <si>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</si>
  <si>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</si>
  <si>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</si>
  <si>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</si>
  <si>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</si>
  <si>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</si>
  <si>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</si>
  <si>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</si>
  <si>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</si>
  <si>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</si>
  <si>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</si>
  <si>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</si>
  <si>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</si>
  <si>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</si>
  <si>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</si>
  <si>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</si>
  <si>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</si>
  <si>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</si>
  <si>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</si>
  <si>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</si>
  <si>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</si>
  <si>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</si>
  <si>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</si>
  <si>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</si>
  <si>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</si>
  <si>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</si>
  <si>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</si>
  <si>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</si>
  <si>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</si>
  <si>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</si>
  <si>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</si>
  <si>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</si>
  <si>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</si>
  <si>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沖縄県</t>
  </si>
  <si>
    <t>役職名</t>
    <rPh sb="0" eb="3">
      <t>ヤクショクメイ</t>
    </rPh>
    <phoneticPr fontId="1"/>
  </si>
  <si>
    <t>メールアドレス</t>
    <phoneticPr fontId="2"/>
  </si>
  <si>
    <t>電話番号</t>
    <rPh sb="0" eb="4">
      <t>デンワバンゴウ</t>
    </rPh>
    <phoneticPr fontId="1"/>
  </si>
  <si>
    <t>FAX番号</t>
    <rPh sb="3" eb="5">
      <t>デンワバンゴウ</t>
    </rPh>
    <phoneticPr fontId="1"/>
  </si>
  <si>
    <t>はい</t>
    <phoneticPr fontId="2"/>
  </si>
  <si>
    <t>いいえ</t>
    <phoneticPr fontId="2"/>
  </si>
  <si>
    <t>共同申請者の有無</t>
    <rPh sb="4" eb="5">
      <t>sy</t>
    </rPh>
    <rPh sb="6" eb="8">
      <t>ウム</t>
    </rPh>
    <phoneticPr fontId="2"/>
  </si>
  <si>
    <t>選択肢（はい/いいえ）</t>
    <rPh sb="0" eb="2">
      <t>センタク</t>
    </rPh>
    <phoneticPr fontId="2"/>
  </si>
  <si>
    <t>選択肢（あり/なし）</t>
    <rPh sb="0" eb="2">
      <t>センタク</t>
    </rPh>
    <phoneticPr fontId="2"/>
  </si>
  <si>
    <t>あり</t>
    <phoneticPr fontId="2"/>
  </si>
  <si>
    <t>なし</t>
    <phoneticPr fontId="2"/>
  </si>
  <si>
    <t>所属部署名</t>
    <rPh sb="0" eb="3">
      <t>ヤクショクメイ</t>
    </rPh>
    <phoneticPr fontId="1"/>
  </si>
  <si>
    <t>代表者氏名</t>
    <rPh sb="0" eb="3">
      <t>ダイヒョウ</t>
    </rPh>
    <rPh sb="3" eb="5">
      <t>シメイ</t>
    </rPh>
    <phoneticPr fontId="1"/>
  </si>
  <si>
    <t>担当者</t>
    <rPh sb="2" eb="3">
      <t>シャ</t>
    </rPh>
    <phoneticPr fontId="1"/>
  </si>
  <si>
    <t>所属部署名</t>
    <rPh sb="0" eb="2">
      <t>シメイ</t>
    </rPh>
    <phoneticPr fontId="1"/>
  </si>
  <si>
    <t>役職名</t>
    <rPh sb="0" eb="3">
      <t>ヤク</t>
    </rPh>
    <phoneticPr fontId="1"/>
  </si>
  <si>
    <t>1)</t>
    <phoneticPr fontId="1"/>
  </si>
  <si>
    <t>2)</t>
    <phoneticPr fontId="2"/>
  </si>
  <si>
    <t>3)</t>
    <phoneticPr fontId="2"/>
  </si>
  <si>
    <t>4)</t>
    <phoneticPr fontId="2"/>
  </si>
  <si>
    <t>5)</t>
    <phoneticPr fontId="2"/>
  </si>
  <si>
    <t>6)</t>
    <phoneticPr fontId="2"/>
  </si>
  <si>
    <t>7)</t>
    <phoneticPr fontId="2"/>
  </si>
  <si>
    <t>1)</t>
    <phoneticPr fontId="2"/>
  </si>
  <si>
    <t>補助事業に要する経費</t>
    <phoneticPr fontId="1"/>
  </si>
  <si>
    <t>補助対象経費</t>
    <phoneticPr fontId="1"/>
  </si>
  <si>
    <t>補助金交付申請額</t>
    <phoneticPr fontId="1"/>
  </si>
  <si>
    <t>補助率</t>
    <rPh sb="0" eb="3">
      <t>ホジヨ</t>
    </rPh>
    <phoneticPr fontId="1"/>
  </si>
  <si>
    <t>年</t>
    <rPh sb="0" eb="1">
      <t>ネn</t>
    </rPh>
    <phoneticPr fontId="1"/>
  </si>
  <si>
    <t>令和</t>
    <rPh sb="0" eb="2">
      <t>レイワ</t>
    </rPh>
    <phoneticPr fontId="1"/>
  </si>
  <si>
    <t>６．補助事業に要する経費、補助対象経費及び補助金交付申請額</t>
    <phoneticPr fontId="2"/>
  </si>
  <si>
    <t>2)</t>
    <phoneticPr fontId="1"/>
  </si>
  <si>
    <t>3)</t>
    <phoneticPr fontId="1"/>
  </si>
  <si>
    <t>事業開始予定日</t>
    <phoneticPr fontId="1"/>
  </si>
  <si>
    <t>4)</t>
    <phoneticPr fontId="1"/>
  </si>
  <si>
    <t>事業完了予定日</t>
    <phoneticPr fontId="1"/>
  </si>
  <si>
    <t>交付決定日以降</t>
    <rPh sb="0" eb="5">
      <t>コウフ</t>
    </rPh>
    <rPh sb="5" eb="7">
      <t>イコウ</t>
    </rPh>
    <phoneticPr fontId="1"/>
  </si>
  <si>
    <t>月</t>
    <rPh sb="0" eb="1">
      <t xml:space="preserve">ツキ </t>
    </rPh>
    <phoneticPr fontId="1"/>
  </si>
  <si>
    <t>日</t>
    <rPh sb="0" eb="1">
      <t>ニチ</t>
    </rPh>
    <phoneticPr fontId="1"/>
  </si>
  <si>
    <t>5)</t>
    <phoneticPr fontId="1"/>
  </si>
  <si>
    <t>（様式第１）</t>
    <rPh sb="1" eb="3">
      <t>ヨウシキ</t>
    </rPh>
    <rPh sb="3" eb="4">
      <t>ダイ</t>
    </rPh>
    <phoneticPr fontId="2"/>
  </si>
  <si>
    <t>メッセージ</t>
    <phoneticPr fontId="1"/>
  </si>
  <si>
    <t>所属部署名</t>
    <phoneticPr fontId="1"/>
  </si>
  <si>
    <t>住所</t>
    <rPh sb="0" eb="2">
      <t>j</t>
    </rPh>
    <phoneticPr fontId="1"/>
  </si>
  <si>
    <t>?/!</t>
    <phoneticPr fontId="1"/>
  </si>
  <si>
    <t>事業年度</t>
  </si>
  <si>
    <t>申請日</t>
  </si>
  <si>
    <t>申請者　役職名</t>
  </si>
  <si>
    <t>申請者　氏名</t>
  </si>
  <si>
    <t>申請者　〒番号</t>
  </si>
  <si>
    <t>申請者　住所（都道府県）</t>
  </si>
  <si>
    <t>申請者　住所（都道府県以下）</t>
  </si>
  <si>
    <t>申請者　実務担当者氏名</t>
  </si>
  <si>
    <t>申請者　実務担当者所属部署名</t>
  </si>
  <si>
    <t>申請者　実務担当者役職名</t>
  </si>
  <si>
    <t>申請者　実務担当者メールアドレス</t>
  </si>
  <si>
    <t>申請者　実務担当者電話番号</t>
  </si>
  <si>
    <t>申請者　実務担当者FAX番号</t>
  </si>
  <si>
    <t>共同申請</t>
  </si>
  <si>
    <t>共同申請者　法人名</t>
  </si>
  <si>
    <t>共同申請者　役職名</t>
  </si>
  <si>
    <t>共同申請者　氏名</t>
  </si>
  <si>
    <t>共同申請者　〒番号</t>
  </si>
  <si>
    <t>共同申請者　住所（都道府県）</t>
  </si>
  <si>
    <t>共同申請者　住所（都道府県以下）</t>
  </si>
  <si>
    <t>共同申請者　実務担当者氏名</t>
  </si>
  <si>
    <t>共同申請者　実務担当者所属部署名</t>
  </si>
  <si>
    <t>共同申請者　実務担当者役職名</t>
  </si>
  <si>
    <t>共同申請者　実務担当者メールアドレス</t>
  </si>
  <si>
    <t>共同申請者　実務担当者電話番号</t>
  </si>
  <si>
    <t>共同申請者　実務担当者FAX番号</t>
  </si>
  <si>
    <t>履行補助者　法人名</t>
  </si>
  <si>
    <t>履行補助者　担当者所属部署名</t>
  </si>
  <si>
    <t>履行補助者　担当者役職名</t>
  </si>
  <si>
    <t>履行補助者　担当者氏名</t>
  </si>
  <si>
    <t>履行補助者　〒番号</t>
  </si>
  <si>
    <t>履行補助者　住所</t>
  </si>
  <si>
    <t>履行補助者　担当者メールアドレス</t>
  </si>
  <si>
    <t>履行補助者　担当者電話番号</t>
  </si>
  <si>
    <t>履行補助者　担当者FAX番号</t>
  </si>
  <si>
    <t>事業開始予定日</t>
  </si>
  <si>
    <t>事業完了予定日</t>
  </si>
  <si>
    <t>令和</t>
    <phoneticPr fontId="1"/>
  </si>
  <si>
    <t>一般財団法人エルピーガス振興センター</t>
    <phoneticPr fontId="1"/>
  </si>
  <si>
    <t>※</t>
  </si>
  <si>
    <t>●●●</t>
    <phoneticPr fontId="2"/>
  </si>
  <si>
    <t>携帯電話番号</t>
    <rPh sb="0" eb="2">
      <t>ケイタイ</t>
    </rPh>
    <rPh sb="2" eb="6">
      <t>デンワバンゴウ</t>
    </rPh>
    <phoneticPr fontId="1"/>
  </si>
  <si>
    <t>履行補助者　担当者携帯電話番号</t>
    <rPh sb="9" eb="11">
      <t>ケイタイ</t>
    </rPh>
    <phoneticPr fontId="2"/>
  </si>
  <si>
    <t>レコードの開始行</t>
    <phoneticPr fontId="2"/>
  </si>
  <si>
    <t>*</t>
    <phoneticPr fontId="2"/>
  </si>
  <si>
    <t>データ区分</t>
    <phoneticPr fontId="2"/>
  </si>
  <si>
    <t>申請</t>
    <rPh sb="0" eb="2">
      <t>シンセイ</t>
    </rPh>
    <phoneticPr fontId="2"/>
  </si>
  <si>
    <t>法人名（カナ）</t>
    <phoneticPr fontId="1"/>
  </si>
  <si>
    <t>代表者役職</t>
    <rPh sb="0" eb="3">
      <t>ダイヒョウ</t>
    </rPh>
    <rPh sb="3" eb="5">
      <t>ヤクセィオ</t>
    </rPh>
    <phoneticPr fontId="1"/>
  </si>
  <si>
    <t>氏名（カナ）</t>
    <rPh sb="0" eb="2">
      <t>シメイ</t>
    </rPh>
    <phoneticPr fontId="1"/>
  </si>
  <si>
    <t>申請者　法人名</t>
    <phoneticPr fontId="2"/>
  </si>
  <si>
    <t>申請者　法人名カナ抜き</t>
    <phoneticPr fontId="2"/>
  </si>
  <si>
    <t>申請者　実務担当者氏名カナ抜き</t>
    <rPh sb="13" eb="14">
      <t>ヌキ</t>
    </rPh>
    <phoneticPr fontId="2"/>
  </si>
  <si>
    <t>共同申請者　法人名カナ抜き</t>
    <rPh sb="11" eb="12">
      <t>ヌキ</t>
    </rPh>
    <phoneticPr fontId="2"/>
  </si>
  <si>
    <t>共同申請者　実務担当者氏名カナ抜き</t>
    <rPh sb="15" eb="16">
      <t>ヌキ</t>
    </rPh>
    <phoneticPr fontId="2"/>
  </si>
  <si>
    <t>履行補助者　担当者氏名カナ抜き</t>
    <phoneticPr fontId="2"/>
  </si>
  <si>
    <t>業務方法書第８条第１項の規定に基づき、以下のとおり補助金の交付を申請します。</t>
    <phoneticPr fontId="1"/>
  </si>
  <si>
    <t>１．申請者</t>
    <phoneticPr fontId="2"/>
  </si>
  <si>
    <t>販売事業者登録番号</t>
    <phoneticPr fontId="1"/>
  </si>
  <si>
    <t>液石法第３条第１項の登録を受けている場合は、その登録番号</t>
    <phoneticPr fontId="2"/>
  </si>
  <si>
    <t>２．共同申請者</t>
    <phoneticPr fontId="2"/>
  </si>
  <si>
    <t>8)</t>
    <phoneticPr fontId="2"/>
  </si>
  <si>
    <t>３．履行補助者（手続きを補助する者がいる場合のみ記載する）</t>
    <phoneticPr fontId="2"/>
  </si>
  <si>
    <t>４．事業の概要</t>
    <rPh sb="2" eb="4">
      <t>ジギョウ</t>
    </rPh>
    <rPh sb="5" eb="7">
      <t>ガイヨウ</t>
    </rPh>
    <phoneticPr fontId="2"/>
  </si>
  <si>
    <t>事業区分</t>
    <rPh sb="0" eb="4">
      <t>ジギョウ</t>
    </rPh>
    <phoneticPr fontId="1"/>
  </si>
  <si>
    <t>通信機器の供給元</t>
    <rPh sb="0" eb="2">
      <t>ツウシン</t>
    </rPh>
    <rPh sb="2" eb="4">
      <t>キキ</t>
    </rPh>
    <rPh sb="5" eb="7">
      <t>キョウキュウ</t>
    </rPh>
    <rPh sb="7" eb="8">
      <t>モト</t>
    </rPh>
    <phoneticPr fontId="2"/>
  </si>
  <si>
    <t>センターシステム</t>
    <phoneticPr fontId="2"/>
  </si>
  <si>
    <t>運用サービス</t>
    <rPh sb="0" eb="2">
      <t>ウンヨウ</t>
    </rPh>
    <phoneticPr fontId="2"/>
  </si>
  <si>
    <t>どのようにして、系列を超えた波及効果をもたらすのか</t>
    <phoneticPr fontId="1"/>
  </si>
  <si>
    <t>５．通信機器等設置に関する計画及び基準</t>
    <phoneticPr fontId="2"/>
  </si>
  <si>
    <t>件</t>
    <rPh sb="0" eb="1">
      <t>ケン</t>
    </rPh>
    <phoneticPr fontId="2"/>
  </si>
  <si>
    <t>補助金算出明細</t>
    <rPh sb="0" eb="3">
      <t>ホジョキン</t>
    </rPh>
    <rPh sb="3" eb="5">
      <t>サンシュツ</t>
    </rPh>
    <rPh sb="5" eb="7">
      <t>メイサイ</t>
    </rPh>
    <phoneticPr fontId="2"/>
  </si>
  <si>
    <t>（単位：円）</t>
    <rPh sb="1" eb="3">
      <t>タンイ</t>
    </rPh>
    <rPh sb="4" eb="5">
      <t>エン</t>
    </rPh>
    <phoneticPr fontId="2"/>
  </si>
  <si>
    <t>計</t>
    <rPh sb="0" eb="1">
      <t>ケイ</t>
    </rPh>
    <phoneticPr fontId="2"/>
  </si>
  <si>
    <t>１／２</t>
    <phoneticPr fontId="2"/>
  </si>
  <si>
    <t>補助金交付申請額</t>
    <rPh sb="0" eb="3">
      <t>ホジョキン</t>
    </rPh>
    <rPh sb="3" eb="5">
      <t>コウフ</t>
    </rPh>
    <rPh sb="5" eb="8">
      <t>シンセイガク</t>
    </rPh>
    <phoneticPr fontId="2"/>
  </si>
  <si>
    <t>補助事業に要する経費</t>
    <rPh sb="0" eb="2">
      <t>ホジョ</t>
    </rPh>
    <rPh sb="2" eb="4">
      <t>ジギョウ</t>
    </rPh>
    <rPh sb="5" eb="6">
      <t>ヨウ</t>
    </rPh>
    <rPh sb="8" eb="10">
      <t>ケイヒ</t>
    </rPh>
    <phoneticPr fontId="2"/>
  </si>
  <si>
    <t>補助対象経費</t>
    <rPh sb="0" eb="2">
      <t>ホジョ</t>
    </rPh>
    <rPh sb="2" eb="4">
      <t>タイショウ</t>
    </rPh>
    <rPh sb="4" eb="6">
      <t>ケイヒ</t>
    </rPh>
    <phoneticPr fontId="2"/>
  </si>
  <si>
    <t>調達方法</t>
    <rPh sb="0" eb="2">
      <t>チョウタツ</t>
    </rPh>
    <rPh sb="2" eb="4">
      <t>ホウホウ</t>
    </rPh>
    <phoneticPr fontId="2"/>
  </si>
  <si>
    <t>自己資金</t>
    <rPh sb="0" eb="2">
      <t>ジコ</t>
    </rPh>
    <rPh sb="2" eb="4">
      <t>シキン</t>
    </rPh>
    <phoneticPr fontId="2"/>
  </si>
  <si>
    <t>借入金</t>
    <rPh sb="0" eb="3">
      <t>シャクニュウキン</t>
    </rPh>
    <phoneticPr fontId="2"/>
  </si>
  <si>
    <t>----------&gt;</t>
    <phoneticPr fontId="2"/>
  </si>
  <si>
    <t>事業効果額</t>
    <rPh sb="0" eb="2">
      <t>ジギョウ</t>
    </rPh>
    <rPh sb="2" eb="4">
      <t>コウカ</t>
    </rPh>
    <rPh sb="4" eb="5">
      <t>ガク</t>
    </rPh>
    <phoneticPr fontId="2"/>
  </si>
  <si>
    <t>事業効果額（円/件）　＝</t>
    <rPh sb="0" eb="2">
      <t>ジギョウ</t>
    </rPh>
    <rPh sb="2" eb="4">
      <t>コウカ</t>
    </rPh>
    <rPh sb="4" eb="5">
      <t>ガク</t>
    </rPh>
    <rPh sb="6" eb="7">
      <t>エン</t>
    </rPh>
    <rPh sb="8" eb="9">
      <t>ケン</t>
    </rPh>
    <phoneticPr fontId="2"/>
  </si>
  <si>
    <t>補助対象経費額</t>
    <rPh sb="0" eb="6">
      <t>ホジョタイショウケイヒ</t>
    </rPh>
    <rPh sb="6" eb="7">
      <t>ガク</t>
    </rPh>
    <phoneticPr fontId="2"/>
  </si>
  <si>
    <t>＝</t>
    <phoneticPr fontId="2"/>
  </si>
  <si>
    <t>円/件</t>
    <rPh sb="0" eb="1">
      <t>エン</t>
    </rPh>
    <rPh sb="2" eb="3">
      <t>ケン</t>
    </rPh>
    <phoneticPr fontId="2"/>
  </si>
  <si>
    <t>機器等設置予定件数</t>
    <rPh sb="0" eb="2">
      <t>キキ</t>
    </rPh>
    <rPh sb="2" eb="3">
      <t>トウ</t>
    </rPh>
    <rPh sb="3" eb="5">
      <t>セッチ</t>
    </rPh>
    <rPh sb="5" eb="7">
      <t>ヨテイ</t>
    </rPh>
    <rPh sb="7" eb="9">
      <t>ケンスウ</t>
    </rPh>
    <phoneticPr fontId="2"/>
  </si>
  <si>
    <t>８．申請にあたっての自主チェックと申告事項</t>
    <rPh sb="2" eb="4">
      <t>シンセイ</t>
    </rPh>
    <rPh sb="10" eb="12">
      <t>ジセィウ</t>
    </rPh>
    <rPh sb="17" eb="19">
      <t>シンコク</t>
    </rPh>
    <rPh sb="19" eb="21">
      <t>ジコ</t>
    </rPh>
    <phoneticPr fontId="2"/>
  </si>
  <si>
    <t>１．申請事業の適切性、申請者（以下、共同申請者を含む）の資格</t>
    <phoneticPr fontId="2"/>
  </si>
  <si>
    <t>本事業は、機器販売等の直接的な営業行為を行う事業でも、市販のソフト導入だけで効率化を図る事業でもない。</t>
    <phoneticPr fontId="2"/>
  </si>
  <si>
    <t>本申請事業は、補助金受領後もその目的に沿った運用や実施事例としての普及啓蒙に努めることができる。</t>
    <phoneticPr fontId="2"/>
  </si>
  <si>
    <t>申請者は、業務方法書第7条の各号に該当する者（法人にあってはその役員）ではない。</t>
    <phoneticPr fontId="2"/>
  </si>
  <si>
    <t>２．事業区分ごとの適切性、過去の申請との関係</t>
    <phoneticPr fontId="2"/>
  </si>
  <si>
    <t>３．補助対象経費の適切性</t>
    <phoneticPr fontId="2"/>
  </si>
  <si>
    <t>４．事業スケジュール、契約の適切性</t>
    <phoneticPr fontId="2"/>
  </si>
  <si>
    <t>事業区分</t>
    <rPh sb="0" eb="4">
      <t>ジギョウ</t>
    </rPh>
    <phoneticPr fontId="2"/>
  </si>
  <si>
    <t>運用サービス</t>
    <phoneticPr fontId="2"/>
  </si>
  <si>
    <t>過去、本予算に係る構造改善事業の補助金を受けたことがありますか？</t>
    <rPh sb="0" eb="2">
      <t>カコ</t>
    </rPh>
    <rPh sb="3" eb="4">
      <t>ホン</t>
    </rPh>
    <rPh sb="4" eb="6">
      <t>ヨサン</t>
    </rPh>
    <rPh sb="7" eb="8">
      <t>カカ</t>
    </rPh>
    <rPh sb="9" eb="11">
      <t>コウゾウ</t>
    </rPh>
    <rPh sb="11" eb="13">
      <t>カイゼン</t>
    </rPh>
    <rPh sb="13" eb="15">
      <t>ジギョウ</t>
    </rPh>
    <rPh sb="16" eb="19">
      <t>ホジョキン</t>
    </rPh>
    <rPh sb="20" eb="21">
      <t>ウ</t>
    </rPh>
    <phoneticPr fontId="2"/>
  </si>
  <si>
    <t>受けたことがある場合は、その交付決定番号を記載</t>
    <rPh sb="0" eb="1">
      <t>ウ</t>
    </rPh>
    <rPh sb="8" eb="10">
      <t>バアイ</t>
    </rPh>
    <rPh sb="14" eb="16">
      <t>コウフ</t>
    </rPh>
    <rPh sb="16" eb="18">
      <t>ケッテイ</t>
    </rPh>
    <rPh sb="18" eb="20">
      <t>バンゴウ</t>
    </rPh>
    <rPh sb="21" eb="23">
      <t>キサイ</t>
    </rPh>
    <phoneticPr fontId="2"/>
  </si>
  <si>
    <t>・・・・・・・・・・・・</t>
    <phoneticPr fontId="2"/>
  </si>
  <si>
    <t>新規または10％未満の条件に適合</t>
    <rPh sb="0" eb="2">
      <t>シンキ</t>
    </rPh>
    <rPh sb="8" eb="10">
      <t>ミマン</t>
    </rPh>
    <rPh sb="11" eb="13">
      <t>ジョウケン</t>
    </rPh>
    <rPh sb="14" eb="16">
      <t>テキゴウ</t>
    </rPh>
    <phoneticPr fontId="3"/>
  </si>
  <si>
    <t>10％以上、30％未満の条件に適合</t>
    <rPh sb="3" eb="5">
      <t>イジョウ</t>
    </rPh>
    <rPh sb="9" eb="11">
      <t>ミマン</t>
    </rPh>
    <phoneticPr fontId="3"/>
  </si>
  <si>
    <t>30％以上、50％未満の条件に適合</t>
    <rPh sb="3" eb="5">
      <t>イジョウ</t>
    </rPh>
    <rPh sb="9" eb="11">
      <t>ミマン</t>
    </rPh>
    <phoneticPr fontId="3"/>
  </si>
  <si>
    <t>50％以上、70％未満の条件に適合</t>
    <rPh sb="3" eb="5">
      <t>イジョウ</t>
    </rPh>
    <rPh sb="9" eb="11">
      <t>ミマン</t>
    </rPh>
    <phoneticPr fontId="3"/>
  </si>
  <si>
    <t>70％以上の条件に適合</t>
    <rPh sb="3" eb="5">
      <t>イジョウ</t>
    </rPh>
    <phoneticPr fontId="3"/>
  </si>
  <si>
    <t>判定テーブル</t>
    <rPh sb="0" eb="2">
      <t>ハンテイ</t>
    </rPh>
    <phoneticPr fontId="2"/>
  </si>
  <si>
    <t>事業区分名称</t>
    <rPh sb="0" eb="4">
      <t>ジギョウ</t>
    </rPh>
    <rPh sb="4" eb="6">
      <t>メイ</t>
    </rPh>
    <phoneticPr fontId="2"/>
  </si>
  <si>
    <t>通信機器の供給元</t>
    <phoneticPr fontId="2"/>
  </si>
  <si>
    <t>導入するシステムの主な特徴</t>
    <phoneticPr fontId="1"/>
  </si>
  <si>
    <t>導入するシステムの主な特徴</t>
    <phoneticPr fontId="2"/>
  </si>
  <si>
    <t>どのようにして、系列を超えた波及効果をもたらすのか</t>
    <phoneticPr fontId="2"/>
  </si>
  <si>
    <t>過去、本予算に係る構造改善事業の補助金を受けたことがありますか？</t>
    <phoneticPr fontId="2"/>
  </si>
  <si>
    <t>受けたことがある場合は、その交付決定番号を記載</t>
    <phoneticPr fontId="2"/>
  </si>
  <si>
    <t>顧客件数</t>
    <phoneticPr fontId="2"/>
  </si>
  <si>
    <t>項目</t>
    <phoneticPr fontId="1"/>
  </si>
  <si>
    <t>項目</t>
    <phoneticPr fontId="2"/>
  </si>
  <si>
    <t>補助事業に要する経費</t>
    <phoneticPr fontId="2"/>
  </si>
  <si>
    <t>補助対象経費</t>
    <phoneticPr fontId="2"/>
  </si>
  <si>
    <t>補助金交付申請額</t>
    <phoneticPr fontId="2"/>
  </si>
  <si>
    <t>補助率</t>
    <rPh sb="0" eb="3">
      <t>ホジヨ</t>
    </rPh>
    <phoneticPr fontId="2"/>
  </si>
  <si>
    <t>補助事業に要する経費　計</t>
    <phoneticPr fontId="2"/>
  </si>
  <si>
    <t>補助対象経費　計</t>
    <phoneticPr fontId="2"/>
  </si>
  <si>
    <t>補助金交付申請額　計</t>
    <phoneticPr fontId="2"/>
  </si>
  <si>
    <t>自己資金</t>
    <phoneticPr fontId="2"/>
  </si>
  <si>
    <t>借入金</t>
    <phoneticPr fontId="2"/>
  </si>
  <si>
    <t>事業効果額（円/件）</t>
    <phoneticPr fontId="2"/>
  </si>
  <si>
    <t>申請者　販売事業者登録番号</t>
    <rPh sb="0" eb="3">
      <t>シンセイ</t>
    </rPh>
    <phoneticPr fontId="2"/>
  </si>
  <si>
    <t>共同申請者　販売事業者登録番号</t>
    <rPh sb="0" eb="5">
      <t>キョウドウ</t>
    </rPh>
    <phoneticPr fontId="2"/>
  </si>
  <si>
    <t>申請者　法人番号（13桁）</t>
    <rPh sb="0" eb="3">
      <t>シンセイ</t>
    </rPh>
    <phoneticPr fontId="2"/>
  </si>
  <si>
    <t>共同申請者　法人番号（13桁）</t>
    <rPh sb="0" eb="2">
      <t>キョウドウ</t>
    </rPh>
    <rPh sb="2" eb="4">
      <t>シンセイ</t>
    </rPh>
    <rPh sb="4" eb="5">
      <t>sy</t>
    </rPh>
    <rPh sb="6" eb="10">
      <t>ホウジンバンゴウ</t>
    </rPh>
    <phoneticPr fontId="2"/>
  </si>
  <si>
    <t>（補助金の授受は関係ありません。運用中の件数を入力）</t>
    <rPh sb="1" eb="4">
      <t>ホジョキン</t>
    </rPh>
    <rPh sb="5" eb="7">
      <t>ジュジュ</t>
    </rPh>
    <rPh sb="8" eb="10">
      <t>カンケイ</t>
    </rPh>
    <rPh sb="16" eb="19">
      <t>ウンヨウチュウ</t>
    </rPh>
    <rPh sb="20" eb="22">
      <t>ケンスウ</t>
    </rPh>
    <rPh sb="23" eb="25">
      <t>ニュウリョク</t>
    </rPh>
    <phoneticPr fontId="2"/>
  </si>
  <si>
    <t>％になります</t>
    <phoneticPr fontId="2"/>
  </si>
  <si>
    <t>ｂ． 事業完了後の導入率は、</t>
    <phoneticPr fontId="2"/>
  </si>
  <si>
    <t>ａ． 現行導入率は</t>
    <phoneticPr fontId="2"/>
  </si>
  <si>
    <t>ｃ． 新規導入数の下限は、顧客数の１０％（上限８００件）なので、</t>
    <phoneticPr fontId="2"/>
  </si>
  <si>
    <t>ｄ． 新規導入数の上限は、ｂ．の条件（上限は８００件）により</t>
    <phoneticPr fontId="2"/>
  </si>
  <si>
    <t>件 以上として下さい</t>
    <rPh sb="0" eb="1">
      <t>ケン</t>
    </rPh>
    <phoneticPr fontId="2"/>
  </si>
  <si>
    <t>補助金交付申請額は1,500,000円以上、30,000,000円以内が条件です。　---＞</t>
    <rPh sb="0" eb="3">
      <t>ホジョキン</t>
    </rPh>
    <rPh sb="3" eb="5">
      <t>コウフ</t>
    </rPh>
    <rPh sb="5" eb="7">
      <t>シンセイ</t>
    </rPh>
    <rPh sb="7" eb="8">
      <t>ガク</t>
    </rPh>
    <rPh sb="18" eb="19">
      <t>エン</t>
    </rPh>
    <rPh sb="19" eb="21">
      <t>イジョウ</t>
    </rPh>
    <rPh sb="32" eb="33">
      <t>エン</t>
    </rPh>
    <rPh sb="33" eb="35">
      <t>イナイ</t>
    </rPh>
    <rPh sb="36" eb="38">
      <t>ジョウケン</t>
    </rPh>
    <phoneticPr fontId="2"/>
  </si>
  <si>
    <t>上限値　30％</t>
    <rPh sb="0" eb="2">
      <t>ジョウゲン</t>
    </rPh>
    <rPh sb="2" eb="3">
      <t>チ</t>
    </rPh>
    <phoneticPr fontId="3"/>
  </si>
  <si>
    <t>上限値　50％</t>
    <rPh sb="0" eb="2">
      <t>ジョウゲン</t>
    </rPh>
    <rPh sb="2" eb="3">
      <t>チ</t>
    </rPh>
    <phoneticPr fontId="3"/>
  </si>
  <si>
    <t>上限値　70％</t>
    <rPh sb="0" eb="2">
      <t>ジョウゲン</t>
    </rPh>
    <rPh sb="2" eb="3">
      <t>チ</t>
    </rPh>
    <phoneticPr fontId="3"/>
  </si>
  <si>
    <t>上限値70％（予算の範囲内）</t>
    <rPh sb="0" eb="2">
      <t>ジョウゲン</t>
    </rPh>
    <rPh sb="2" eb="3">
      <t>チ</t>
    </rPh>
    <rPh sb="7" eb="9">
      <t>ヨサン</t>
    </rPh>
    <rPh sb="10" eb="13">
      <t>ハンイナイ</t>
    </rPh>
    <phoneticPr fontId="3"/>
  </si>
  <si>
    <t>（予算の範囲内）</t>
    <rPh sb="1" eb="3">
      <t>ヨサン</t>
    </rPh>
    <rPh sb="4" eb="7">
      <t>ハンイナイ</t>
    </rPh>
    <phoneticPr fontId="3"/>
  </si>
  <si>
    <t>となるように計画して下さい</t>
    <rPh sb="10" eb="11">
      <t>クダサイ</t>
    </rPh>
    <phoneticPr fontId="1"/>
  </si>
  <si>
    <t>（1/5）</t>
    <phoneticPr fontId="2"/>
  </si>
  <si>
    <t>（3/5）</t>
    <phoneticPr fontId="2"/>
  </si>
  <si>
    <t>（2/5)</t>
    <phoneticPr fontId="2"/>
  </si>
  <si>
    <t>（4/5）</t>
    <phoneticPr fontId="2"/>
  </si>
  <si>
    <t>（5/5）</t>
    <phoneticPr fontId="2"/>
  </si>
  <si>
    <t>交付申請額判定</t>
    <rPh sb="0" eb="5">
      <t>コウフ</t>
    </rPh>
    <rPh sb="5" eb="7">
      <t>ハンテイ</t>
    </rPh>
    <phoneticPr fontId="2"/>
  </si>
  <si>
    <t>石油ガス流通構造改善推進事業費補助金　【交付申請】</t>
    <phoneticPr fontId="1"/>
  </si>
  <si>
    <t>遠隔開閉栓等システム構築事業</t>
    <phoneticPr fontId="1"/>
  </si>
  <si>
    <t>遠隔検針システム構築事業</t>
    <phoneticPr fontId="1"/>
  </si>
  <si>
    <t xml:space="preserve"> 顧客件数を入力して下さい</t>
    <rPh sb="1" eb="5">
      <t>コキャク</t>
    </rPh>
    <rPh sb="6" eb="8">
      <t>ニュウリョク</t>
    </rPh>
    <rPh sb="10" eb="11">
      <t>クダサイ</t>
    </rPh>
    <phoneticPr fontId="1"/>
  </si>
  <si>
    <t>遠隔開閉栓等システム構築事業を導入したい場合</t>
    <phoneticPr fontId="1"/>
  </si>
  <si>
    <t>① 導入済の集中監視件数</t>
    <phoneticPr fontId="1"/>
  </si>
  <si>
    <t>② 今回、新規導入したい件数</t>
    <phoneticPr fontId="1"/>
  </si>
  <si>
    <t>遠隔検針システム構築事業を導入したい場合</t>
    <phoneticPr fontId="1"/>
  </si>
  <si>
    <t>① 導入済の遠隔検針システムまたは集中監視件数</t>
    <rPh sb="6" eb="8">
      <t>エンカク</t>
    </rPh>
    <rPh sb="8" eb="10">
      <t>ケンシン</t>
    </rPh>
    <phoneticPr fontId="1"/>
  </si>
  <si>
    <t>（導入件数は300～800件にて申請）</t>
    <rPh sb="1" eb="3">
      <t>ドウニュウ</t>
    </rPh>
    <rPh sb="3" eb="5">
      <t>ケンスウ</t>
    </rPh>
    <rPh sb="13" eb="14">
      <t>ケン</t>
    </rPh>
    <rPh sb="16" eb="18">
      <t>シンセイ</t>
    </rPh>
    <phoneticPr fontId="2"/>
  </si>
  <si>
    <t>遠隔開閉栓等システム構築事業</t>
    <rPh sb="0" eb="3">
      <t>シンギジュツ</t>
    </rPh>
    <rPh sb="3" eb="5">
      <t>カツヨウ</t>
    </rPh>
    <rPh sb="5" eb="7">
      <t>ジギョウ</t>
    </rPh>
    <phoneticPr fontId="3"/>
  </si>
  <si>
    <t>遠隔検針システム構築事業</t>
    <phoneticPr fontId="2"/>
  </si>
  <si>
    <t>本申請事業が機器設置事業である場合、申請者は顧客を有するＬＰガス販売事業者であって、設置機器の耐用年数まで運用ができる。</t>
    <phoneticPr fontId="2"/>
  </si>
  <si>
    <t>本申請事業が機器設置事業である場合、事業は事業完了期限までにシステムが正常稼働し、運用開始若しくは運用可能な状態となり、システム間の連携はネットワーク若しくは媒体（メモリ等）により行うことができる。</t>
    <phoneticPr fontId="2"/>
  </si>
  <si>
    <t>本申請事業の事業区分の機器設置に関する基準、申請者の要件に適合している。</t>
    <phoneticPr fontId="2"/>
  </si>
  <si>
    <t>補助対象経費が３百万円以上６千万円以下である。</t>
    <phoneticPr fontId="2"/>
  </si>
  <si>
    <t>本申請事業が機器設置事業である場合、人件費、外注費を補助対象経費に計上していない。</t>
    <phoneticPr fontId="2"/>
  </si>
  <si>
    <t>本申請事業は交付決定後開始し、令和３年２月１５日までに完了する計画である。</t>
    <phoneticPr fontId="2"/>
  </si>
  <si>
    <t>本申請事業に係る売買・請負等の契約は、一般競争又は３社以上の見積取得等競争により実施する予定となっている。</t>
    <phoneticPr fontId="2"/>
  </si>
  <si>
    <t>（イ）物品購入費</t>
    <phoneticPr fontId="1"/>
  </si>
  <si>
    <t>（ロ）消耗品費等</t>
    <phoneticPr fontId="1"/>
  </si>
  <si>
    <t>（ハ）その他</t>
    <phoneticPr fontId="1"/>
  </si>
  <si>
    <t>７．スケジュール、事業効果など</t>
    <phoneticPr fontId="2"/>
  </si>
  <si>
    <t>導入済の件数（遠隔開閉栓等）</t>
    <phoneticPr fontId="2"/>
  </si>
  <si>
    <t>新規導入件数（遠隔開閉栓等）</t>
    <rPh sb="2" eb="4">
      <t>ドウニュウ</t>
    </rPh>
    <rPh sb="4" eb="6">
      <t>ケンスウ</t>
    </rPh>
    <rPh sb="7" eb="11">
      <t>シュウチュウ</t>
    </rPh>
    <phoneticPr fontId="2"/>
  </si>
  <si>
    <t>新規導入件数判定（遠隔開閉栓等）</t>
    <rPh sb="0" eb="4">
      <t>シンキ</t>
    </rPh>
    <rPh sb="4" eb="6">
      <t>ケンスウ</t>
    </rPh>
    <rPh sb="6" eb="8">
      <t>ハンテイ</t>
    </rPh>
    <rPh sb="9" eb="13">
      <t>シュウチュウ</t>
    </rPh>
    <phoneticPr fontId="2"/>
  </si>
  <si>
    <t>導入済の件数（遠隔検針 or 集中監視）</t>
    <rPh sb="4" eb="6">
      <t>ケンスウ</t>
    </rPh>
    <phoneticPr fontId="2"/>
  </si>
  <si>
    <t>新規導入件数（遠隔検針 or 集中監視）</t>
    <rPh sb="2" eb="4">
      <t>ドウニュウ</t>
    </rPh>
    <rPh sb="4" eb="6">
      <t>ケンスウ</t>
    </rPh>
    <rPh sb="7" eb="11">
      <t>シュウチュウ</t>
    </rPh>
    <rPh sb="11" eb="13">
      <t>）</t>
    </rPh>
    <phoneticPr fontId="2"/>
  </si>
  <si>
    <t>新規導入件数判定（遠隔検針 or 集中監視）</t>
    <rPh sb="5" eb="7">
      <t>ドウニュウ</t>
    </rPh>
    <rPh sb="7" eb="9">
      <t>ケンスウ</t>
    </rPh>
    <rPh sb="10" eb="14">
      <t>シュウチュウ</t>
    </rPh>
    <rPh sb="14" eb="16">
      <t>）</t>
    </rPh>
    <phoneticPr fontId="2"/>
  </si>
  <si>
    <t>本事業は、他の国庫補助金と重複申請はない。</t>
    <phoneticPr fontId="2"/>
  </si>
  <si>
    <t>申請者は、債務超過になっていない（直近２年間）。</t>
    <phoneticPr fontId="2"/>
  </si>
  <si>
    <t>本申請事業は、他の取引と明確に区分された単体の取引で行い、実施後その確認が容易な証票が提出できる。特に、補助事業経費の支払いにおいて、金融機関等第三者が証明できる単体の振込依頼書等の明確な証憑が提出できる。</t>
    <phoneticPr fontId="2"/>
  </si>
  <si>
    <t>（直近の液化石油ガス販売事業報告に記載した一般消費者等の数）</t>
    <rPh sb="1" eb="3">
      <t>チョッキン</t>
    </rPh>
    <rPh sb="4" eb="6">
      <t>エキカ</t>
    </rPh>
    <rPh sb="6" eb="8">
      <t>セキユ</t>
    </rPh>
    <rPh sb="10" eb="12">
      <t>ハンバイ</t>
    </rPh>
    <rPh sb="12" eb="15">
      <t>ジギョウシャ</t>
    </rPh>
    <rPh sb="15" eb="17">
      <t>ホウコク</t>
    </rPh>
    <rPh sb="18" eb="20">
      <t>キサイ</t>
    </rPh>
    <rPh sb="22" eb="24">
      <t>イッパン</t>
    </rPh>
    <rPh sb="24" eb="27">
      <t>ショウヒシャ</t>
    </rPh>
    <rPh sb="27" eb="28">
      <t>トウ</t>
    </rPh>
    <rPh sb="29" eb="30">
      <t>スウ</t>
    </rPh>
    <phoneticPr fontId="2"/>
  </si>
  <si>
    <t>件 以下として下さい</t>
    <rPh sb="0" eb="1">
      <t>ケン</t>
    </rPh>
    <rPh sb="2" eb="4">
      <t>イカ</t>
    </rPh>
    <phoneticPr fontId="2"/>
  </si>
  <si>
    <t xml:space="preserve">  「完了予定日」とは、補助事業者が補助対象機器等の購入及びその設置工事等が終了し、かつ、補助対象経費の支払いが全て完了する予定日のことをいいます。</t>
    <rPh sb="22" eb="24">
      <t>キキ</t>
    </rPh>
    <phoneticPr fontId="1"/>
  </si>
  <si>
    <t>実務担当者</t>
    <rPh sb="0" eb="2">
      <t>ジツム</t>
    </rPh>
    <rPh sb="2" eb="5">
      <t>タントウシャ</t>
    </rPh>
    <rPh sb="4" eb="5">
      <t>シャ</t>
    </rPh>
    <phoneticPr fontId="1"/>
  </si>
  <si>
    <t>※記入する実務担当者は、当申請に関わる権限を持ち、内容等を説明できる方として下さい。</t>
    <rPh sb="5" eb="7">
      <t>ジツム</t>
    </rPh>
    <phoneticPr fontId="1"/>
  </si>
  <si>
    <t>※詳細については、別紙1-1の実施計画書にご記入下さい。</t>
    <rPh sb="1" eb="3">
      <t>ショウサイ</t>
    </rPh>
    <rPh sb="9" eb="11">
      <t>ベッシ</t>
    </rPh>
    <rPh sb="15" eb="17">
      <t>ジッシ</t>
    </rPh>
    <rPh sb="17" eb="20">
      <t>ケイカクショ</t>
    </rPh>
    <rPh sb="22" eb="24">
      <t>キニュウ</t>
    </rPh>
    <rPh sb="24" eb="25">
      <t>クダ</t>
    </rPh>
    <phoneticPr fontId="2"/>
  </si>
  <si>
    <t>本申請事業において利益排除が必要な場合は、振興センターが定めた適切な利益排除方法により利益排除を行っている。</t>
    <phoneticPr fontId="2"/>
  </si>
  <si>
    <t>※振興センターからの通知書類等は実務担当者へ送付します。
※記入する実務担当者は、当申請に関わる権限を持ち、内容等を説明できる方として下さい。</t>
    <rPh sb="1" eb="3">
      <t>シンコウ</t>
    </rPh>
    <rPh sb="10" eb="12">
      <t>ツウチ</t>
    </rPh>
    <rPh sb="12" eb="14">
      <t>ショルイ</t>
    </rPh>
    <rPh sb="14" eb="15">
      <t>トウ</t>
    </rPh>
    <rPh sb="16" eb="18">
      <t>ジツム</t>
    </rPh>
    <rPh sb="18" eb="21">
      <t>タントウシャ</t>
    </rPh>
    <rPh sb="22" eb="24">
      <t>ソウフ</t>
    </rPh>
    <rPh sb="34" eb="36">
      <t>ジツム</t>
    </rPh>
    <phoneticPr fontId="2"/>
  </si>
  <si>
    <t>※グループ企業から調達する場合は、参考様式１又は２「利益等排除計算書」において算出した金額を記載すること</t>
    <rPh sb="26" eb="28">
      <t>リエキ</t>
    </rPh>
    <rPh sb="28" eb="29">
      <t>トウ</t>
    </rPh>
    <rPh sb="29" eb="31">
      <t>ハイジョ</t>
    </rPh>
    <rPh sb="31" eb="34">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</si>
</sst>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000_ "/>
  </numFmts>
  <fonts count="30" x14ac:knownFonts="1">
    <font>
      <sz val="12"/>
      <color theme="1"/>
      <name val="游ゴシック"/>
      <family val="2"/>
      <charset val="128"/>
      <scheme val="minor"/>
    </font>
    <font>
      <b/>
      <sz val="12"/>
      <color theme="1"/>
      <name val="游ゴシック"/>
      <family val="2"/>
      <charset val="128"/>
      <scheme val="minor"/>
    </font>
    <font>
      <sz val="6"/>
      <name val="游ゴシック"/>
      <family val="2"/>
      <charset val="128"/>
      <scheme val="minor"/>
    </font>
    <font>
      <b/>
      <sz val="12"/>
      <color rgb="FF000000"/>
      <name val="Arial"/>
      <family val="2"/>
    </font>
    <font>
      <sz val="10"/>
      <color theme="1"/>
      <name val="ＭＳ Ｐゴシック"/>
      <family val="2"/>
      <charset val="128"/>
    </font>
    <font>
      <sz val="10"/>
      <color theme="0"/>
      <name val="ＭＳ Ｐゴシック"/>
      <family val="2"/>
      <charset val="128"/>
    </font>
    <font>
      <b/>
      <sz val="10"/>
      <color rgb="FF000000"/>
      <name val="ＭＳ Ｐゴシック"/>
      <family val="2"/>
      <charset val="128"/>
    </font>
    <font>
      <sz val="11"/>
      <color theme="1"/>
      <name val="ＭＳ Ｐゴシック"/>
      <family val="2"/>
      <charset val="128"/>
    </font>
    <font>
      <sz val="8"/>
      <color theme="1"/>
      <name val="ＭＳ Ｐゴシック"/>
      <family val="2"/>
      <charset val="128"/>
    </font>
    <font>
      <sz val="10"/>
      <name val="ＭＳ Ｐゴシック"/>
      <family val="2"/>
      <charset val="128"/>
    </font>
    <font>
      <b/>
      <sz val="12"/>
      <color theme="0"/>
      <name val="ＭＳ Ｐゴシック"/>
      <family val="2"/>
      <charset val="128"/>
    </font>
    <font>
      <sz val="12"/>
      <color theme="0"/>
      <name val="ＭＳ Ｐゴシック"/>
      <family val="2"/>
      <charset val="128"/>
    </font>
    <font>
      <b/>
      <sz val="10"/>
      <color theme="0"/>
      <name val="ＭＳ Ｐゴシック"/>
      <family val="2"/>
      <charset val="128"/>
    </font>
    <font>
      <sz val="8"/>
      <color theme="0"/>
      <name val="ＭＳ Ｐゴシック"/>
      <family val="2"/>
      <charset val="128"/>
    </font>
    <font>
      <sz val="9"/>
      <color theme="1"/>
      <name val="ＭＳ Ｐゴシック"/>
      <family val="2"/>
      <charset val="128"/>
    </font>
    <font>
      <sz val="10"/>
      <color theme="1"/>
      <name val="Times New Roman"/>
      <family val="1"/>
    </font>
    <font>
      <b/>
      <sz val="11"/>
      <color theme="0"/>
      <name val="ＭＳ Ｐゴシック"/>
      <family val="2"/>
      <charset val="128"/>
    </font>
    <font>
      <b/>
      <sz val="12"/>
      <color theme="0"/>
      <name val="Meiryo UI"/>
      <family val="2"/>
      <charset val="128"/>
    </font>
    <font>
      <b/>
      <sz val="12"/>
      <color theme="1"/>
      <name val="Meiryo UI"/>
      <family val="2"/>
      <charset val="128"/>
    </font>
    <font>
      <sz val="20"/>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2"/>
      <color theme="1"/>
      <name val="ＭＳ Ｐゴシック"/>
      <family val="2"/>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明朝"/>
      <family val="1"/>
      <charset val="128"/>
    </font>
    <font>
      <b/>
      <sz val="10"/>
      <color rgb="FF0070C0"/>
      <name val="ＭＳ Ｐゴシック"/>
      <family val="3"/>
      <charset val="128"/>
    </font>
    <font>
      <sz val="8"/>
      <color theme="1"/>
      <name val="ＭＳ Ｐゴシック"/>
      <family val="3"/>
      <charset val="128"/>
    </font>
    <font>
      <sz val="9"/>
      <color theme="1"/>
      <name val="ＭＳ Ｐゴシック"/>
      <family val="3"/>
      <charset val="128"/>
    </font>
  </fonts>
  <fills count="13">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00206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s>
  <borders count="175">
    <border>
      <left/>
      <right/>
      <top/>
      <bottom/>
      <diagonal/>
    </border>
    <border>
      <left/>
      <right/>
      <top style="thin">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hair">
        <color theme="0" tint="-0.499984740745262"/>
      </left>
      <right/>
      <top style="hair">
        <color theme="0" tint="-0.499984740745262"/>
      </top>
      <bottom/>
      <diagonal/>
    </border>
    <border>
      <left style="thin">
        <color theme="1" tint="0.34998626667073579"/>
      </left>
      <right/>
      <top style="thin">
        <color theme="1" tint="0.34998626667073579"/>
      </top>
      <bottom style="hair">
        <color theme="0" tint="-0.499984740745262"/>
      </bottom>
      <diagonal/>
    </border>
    <border>
      <left/>
      <right style="hair">
        <color theme="0" tint="-0.499984740745262"/>
      </right>
      <top style="thin">
        <color theme="1" tint="0.34998626667073579"/>
      </top>
      <bottom style="hair">
        <color theme="0" tint="-0.499984740745262"/>
      </bottom>
      <diagonal/>
    </border>
    <border>
      <left style="hair">
        <color theme="0" tint="-0.499984740745262"/>
      </left>
      <right style="hair">
        <color theme="0" tint="-0.499984740745262"/>
      </right>
      <top style="thin">
        <color theme="1" tint="0.34998626667073579"/>
      </top>
      <bottom style="hair">
        <color theme="0" tint="-0.499984740745262"/>
      </bottom>
      <diagonal/>
    </border>
    <border>
      <left style="hair">
        <color theme="0" tint="-0.499984740745262"/>
      </left>
      <right style="thin">
        <color theme="1" tint="0.34998626667073579"/>
      </right>
      <top style="thin">
        <color theme="1" tint="0.34998626667073579"/>
      </top>
      <bottom style="hair">
        <color theme="0" tint="-0.499984740745262"/>
      </bottom>
      <diagonal/>
    </border>
    <border>
      <left style="thin">
        <color theme="1" tint="0.34998626667073579"/>
      </left>
      <right/>
      <top style="hair">
        <color theme="0" tint="-0.499984740745262"/>
      </top>
      <bottom/>
      <diagonal/>
    </border>
    <border>
      <left/>
      <right style="thin">
        <color theme="1" tint="0.34998626667073579"/>
      </right>
      <top style="hair">
        <color theme="0" tint="-0.499984740745262"/>
      </top>
      <bottom/>
      <diagonal/>
    </border>
    <border>
      <left style="thin">
        <color theme="1" tint="0.34998626667073579"/>
      </left>
      <right/>
      <top style="hair">
        <color theme="0" tint="-0.499984740745262"/>
      </top>
      <bottom style="hair">
        <color theme="0" tint="-0.499984740745262"/>
      </bottom>
      <diagonal/>
    </border>
    <border>
      <left style="hair">
        <color theme="0" tint="-0.499984740745262"/>
      </left>
      <right style="thin">
        <color theme="1" tint="0.34998626667073579"/>
      </right>
      <top style="hair">
        <color theme="0" tint="-0.499984740745262"/>
      </top>
      <bottom style="hair">
        <color theme="0" tint="-0.499984740745262"/>
      </bottom>
      <diagonal/>
    </border>
    <border>
      <left/>
      <right style="thin">
        <color theme="1" tint="0.34998626667073579"/>
      </right>
      <top style="hair">
        <color theme="0" tint="-0.499984740745262"/>
      </top>
      <bottom style="hair">
        <color theme="0" tint="-0.499984740745262"/>
      </bottom>
      <diagonal/>
    </border>
    <border>
      <left style="thin">
        <color theme="1" tint="0.34998626667073579"/>
      </left>
      <right/>
      <top/>
      <bottom/>
      <diagonal/>
    </border>
    <border>
      <left style="thin">
        <color theme="1" tint="0.34998626667073579"/>
      </left>
      <right/>
      <top/>
      <bottom style="hair">
        <color theme="0" tint="-0.499984740745262"/>
      </bottom>
      <diagonal/>
    </border>
    <border>
      <left style="thin">
        <color theme="1" tint="0.34998626667073579"/>
      </left>
      <right/>
      <top style="hair">
        <color theme="0" tint="-0.499984740745262"/>
      </top>
      <bottom style="thin">
        <color theme="1" tint="0.34998626667073579"/>
      </bottom>
      <diagonal/>
    </border>
    <border>
      <left/>
      <right style="hair">
        <color theme="0" tint="-0.499984740745262"/>
      </right>
      <top style="hair">
        <color theme="0" tint="-0.499984740745262"/>
      </top>
      <bottom style="thin">
        <color theme="1" tint="0.34998626667073579"/>
      </bottom>
      <diagonal/>
    </border>
    <border>
      <left style="hair">
        <color theme="0" tint="-0.499984740745262"/>
      </left>
      <right style="hair">
        <color theme="0" tint="-0.499984740745262"/>
      </right>
      <top style="hair">
        <color theme="0" tint="-0.499984740745262"/>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hair">
        <color theme="0" tint="-0.499984740745262"/>
      </right>
      <top style="thin">
        <color theme="1" tint="0.34998626667073579"/>
      </top>
      <bottom/>
      <diagonal/>
    </border>
    <border>
      <left style="hair">
        <color theme="0" tint="-0.499984740745262"/>
      </left>
      <right/>
      <top style="thin">
        <color theme="1" tint="0.34998626667073579"/>
      </top>
      <bottom/>
      <diagonal/>
    </border>
    <border>
      <left style="hair">
        <color theme="0" tint="-0.499984740745262"/>
      </left>
      <right/>
      <top style="hair">
        <color theme="0" tint="-0.499984740745262"/>
      </top>
      <bottom style="thin">
        <color theme="1" tint="0.34998626667073579"/>
      </bottom>
      <diagonal/>
    </border>
    <border>
      <left/>
      <right/>
      <top style="hair">
        <color theme="0" tint="-0.499984740745262"/>
      </top>
      <bottom style="thin">
        <color theme="1" tint="0.34998626667073579"/>
      </bottom>
      <diagonal/>
    </border>
    <border>
      <left/>
      <right style="thin">
        <color theme="1" tint="0.34998626667073579"/>
      </right>
      <top style="hair">
        <color theme="0" tint="-0.499984740745262"/>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bottom style="thin">
        <color theme="1" tint="0.34998626667073579"/>
      </bottom>
      <diagonal/>
    </border>
    <border>
      <left/>
      <right style="thin">
        <color theme="1" tint="0.34998626667073579"/>
      </right>
      <top/>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rgb="FF002060"/>
      </left>
      <right style="thin">
        <color theme="0"/>
      </right>
      <top style="medium">
        <color rgb="FF002060"/>
      </top>
      <bottom style="thin">
        <color rgb="FF002060"/>
      </bottom>
      <diagonal/>
    </border>
    <border>
      <left/>
      <right style="medium">
        <color rgb="FF002060"/>
      </right>
      <top/>
      <bottom/>
      <diagonal/>
    </border>
    <border>
      <left/>
      <right style="medium">
        <color rgb="FF002060"/>
      </right>
      <top/>
      <bottom style="medium">
        <color rgb="FF002060"/>
      </bottom>
      <diagonal/>
    </border>
    <border>
      <left style="hair">
        <color theme="1" tint="0.34998626667073579"/>
      </left>
      <right/>
      <top/>
      <bottom/>
      <diagonal/>
    </border>
    <border>
      <left style="hair">
        <color theme="0" tint="-0.14996795556505021"/>
      </left>
      <right/>
      <top style="thin">
        <color theme="1" tint="0.34998626667073579"/>
      </top>
      <bottom style="thin">
        <color theme="1" tint="0.34998626667073579"/>
      </bottom>
      <diagonal/>
    </border>
    <border>
      <left style="hair">
        <color theme="0" tint="-0.499984740745262"/>
      </left>
      <right/>
      <top style="thin">
        <color theme="1" tint="0.34998626667073579"/>
      </top>
      <bottom style="hair">
        <color theme="0" tint="-0.499984740745262"/>
      </bottom>
      <diagonal/>
    </border>
    <border>
      <left/>
      <right/>
      <top style="thin">
        <color theme="1" tint="0.34998626667073579"/>
      </top>
      <bottom style="hair">
        <color theme="0" tint="-0.499984740745262"/>
      </bottom>
      <diagonal/>
    </border>
    <border>
      <left/>
      <right style="thin">
        <color theme="1" tint="0.34998626667073579"/>
      </right>
      <top style="thin">
        <color theme="1" tint="0.34998626667073579"/>
      </top>
      <bottom style="hair">
        <color theme="0" tint="-0.499984740745262"/>
      </bottom>
      <diagonal/>
    </border>
    <border>
      <left style="hair">
        <color theme="0" tint="-0.14996795556505021"/>
      </left>
      <right/>
      <top style="hair">
        <color theme="0" tint="-0.499984740745262"/>
      </top>
      <bottom style="thin">
        <color theme="1" tint="0.34998626667073579"/>
      </bottom>
      <diagonal/>
    </border>
    <border>
      <left/>
      <right style="hair">
        <color theme="0" tint="-0.14996795556505021"/>
      </right>
      <top style="thin">
        <color theme="1" tint="0.34998626667073579"/>
      </top>
      <bottom style="thin">
        <color theme="1" tint="0.34998626667073579"/>
      </bottom>
      <diagonal/>
    </border>
    <border>
      <left/>
      <right style="hair">
        <color theme="0" tint="-0.499984740745262"/>
      </right>
      <top/>
      <bottom style="thin">
        <color theme="1" tint="0.34998626667073579"/>
      </bottom>
      <diagonal/>
    </border>
    <border>
      <left/>
      <right/>
      <top style="hair">
        <color theme="1" tint="0.34998626667073579"/>
      </top>
      <bottom style="hair">
        <color theme="0" tint="-0.499984740745262"/>
      </bottom>
      <diagonal/>
    </border>
    <border>
      <left/>
      <right style="thin">
        <color theme="1" tint="0.34998626667073579"/>
      </right>
      <top style="hair">
        <color theme="1" tint="0.34998626667073579"/>
      </top>
      <bottom style="hair">
        <color theme="0" tint="-0.499984740745262"/>
      </bottom>
      <diagonal/>
    </border>
    <border>
      <left/>
      <right style="medium">
        <color rgb="FF002060"/>
      </right>
      <top style="medium">
        <color rgb="FF002060"/>
      </top>
      <bottom style="thin">
        <color rgb="FF002060"/>
      </bottom>
      <diagonal/>
    </border>
    <border>
      <left style="medium">
        <color rgb="FF002060"/>
      </left>
      <right style="thin">
        <color theme="0"/>
      </right>
      <top/>
      <bottom/>
      <diagonal/>
    </border>
    <border>
      <left style="medium">
        <color rgb="FF002060"/>
      </left>
      <right style="thin">
        <color theme="0"/>
      </right>
      <top/>
      <bottom style="medium">
        <color rgb="FF002060"/>
      </bottom>
      <diagonal/>
    </border>
    <border>
      <left/>
      <right style="hair">
        <color theme="0" tint="-0.499984740745262"/>
      </right>
      <top/>
      <bottom/>
      <diagonal/>
    </border>
    <border>
      <left style="thin">
        <color theme="1" tint="0.34998626667073579"/>
      </left>
      <right style="hair">
        <color theme="0" tint="-0.499984740745262"/>
      </right>
      <top/>
      <bottom/>
      <diagonal/>
    </border>
    <border>
      <left style="medium">
        <color theme="8" tint="-0.499984740745262"/>
      </left>
      <right style="thin">
        <color theme="0"/>
      </right>
      <top style="medium">
        <color theme="8" tint="-0.499984740745262"/>
      </top>
      <bottom/>
      <diagonal/>
    </border>
    <border>
      <left style="thin">
        <color theme="0"/>
      </left>
      <right style="thin">
        <color theme="0"/>
      </right>
      <top style="medium">
        <color theme="8" tint="-0.499984740745262"/>
      </top>
      <bottom/>
      <diagonal/>
    </border>
    <border>
      <left style="medium">
        <color theme="0" tint="-0.499984740745262"/>
      </left>
      <right style="thin">
        <color theme="0" tint="-0.499984740745262"/>
      </right>
      <top style="medium">
        <color theme="0" tint="-0.499984740745262"/>
      </top>
      <bottom style="hair">
        <color theme="0" tint="-0.499984740745262"/>
      </bottom>
      <diagonal/>
    </border>
    <border>
      <left style="thin">
        <color theme="0" tint="-0.499984740745262"/>
      </left>
      <right style="thin">
        <color theme="0" tint="-0.499984740745262"/>
      </right>
      <top style="medium">
        <color theme="0" tint="-0.499984740745262"/>
      </top>
      <bottom style="hair">
        <color theme="0" tint="-0.499984740745262"/>
      </bottom>
      <diagonal/>
    </border>
    <border>
      <left style="medium">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right>
      <top style="medium">
        <color theme="8" tint="-0.499984740745262"/>
      </top>
      <bottom/>
      <diagonal/>
    </border>
    <border>
      <left/>
      <right style="thin">
        <color theme="0" tint="-0.499984740745262"/>
      </right>
      <top style="medium">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medium">
        <color theme="1" tint="0.34998626667073579"/>
      </top>
      <bottom/>
      <diagonal/>
    </border>
    <border>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medium">
        <color theme="0"/>
      </right>
      <top style="medium">
        <color theme="1" tint="0.499984740745262"/>
      </top>
      <bottom style="thin">
        <color theme="1" tint="0.499984740745262"/>
      </bottom>
      <diagonal/>
    </border>
    <border>
      <left style="medium">
        <color theme="0"/>
      </left>
      <right style="medium">
        <color theme="0"/>
      </right>
      <top style="medium">
        <color theme="1" tint="0.499984740745262"/>
      </top>
      <bottom style="thin">
        <color theme="1" tint="0.499984740745262"/>
      </bottom>
      <diagonal/>
    </border>
    <border>
      <left style="medium">
        <color theme="0"/>
      </left>
      <right style="medium">
        <color theme="0"/>
      </right>
      <top style="medium">
        <color theme="1" tint="0.34998626667073579"/>
      </top>
      <bottom style="thin">
        <color theme="1" tint="0.34998626667073579"/>
      </bottom>
      <diagonal/>
    </border>
    <border>
      <left/>
      <right/>
      <top style="medium">
        <color theme="1" tint="0.499984740745262"/>
      </top>
      <bottom/>
      <diagonal/>
    </border>
    <border>
      <left style="thin">
        <color theme="1" tint="0.34998626667073579"/>
      </left>
      <right/>
      <top style="thin">
        <color theme="1" tint="0.34998626667073579"/>
      </top>
      <bottom style="hair">
        <color theme="1" tint="0.34998626667073579"/>
      </bottom>
      <diagonal/>
    </border>
    <border>
      <left/>
      <right style="hair">
        <color theme="0" tint="-0.499984740745262"/>
      </right>
      <top style="thin">
        <color theme="1" tint="0.34998626667073579"/>
      </top>
      <bottom style="hair">
        <color theme="1" tint="0.34998626667073579"/>
      </bottom>
      <diagonal/>
    </border>
    <border>
      <left style="hair">
        <color theme="0" tint="-0.499984740745262"/>
      </left>
      <right style="hair">
        <color theme="0" tint="-0.499984740745262"/>
      </right>
      <top style="thin">
        <color theme="1" tint="0.34998626667073579"/>
      </top>
      <bottom style="hair">
        <color theme="1" tint="0.34998626667073579"/>
      </bottom>
      <diagonal/>
    </border>
    <border>
      <left style="hair">
        <color theme="0" tint="-0.499984740745262"/>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style="thin">
        <color theme="1" tint="0.34998626667073579"/>
      </left>
      <right/>
      <top style="hair">
        <color theme="1" tint="0.34998626667073579"/>
      </top>
      <bottom style="hair">
        <color theme="0" tint="-0.499984740745262"/>
      </bottom>
      <diagonal/>
    </border>
    <border>
      <left/>
      <right style="hair">
        <color theme="0" tint="-0.499984740745262"/>
      </right>
      <top style="hair">
        <color theme="1" tint="0.34998626667073579"/>
      </top>
      <bottom style="hair">
        <color theme="0" tint="-0.499984740745262"/>
      </bottom>
      <diagonal/>
    </border>
    <border>
      <left style="hair">
        <color theme="0" tint="-0.499984740745262"/>
      </left>
      <right style="hair">
        <color theme="0" tint="-0.499984740745262"/>
      </right>
      <top style="hair">
        <color theme="1" tint="0.34998626667073579"/>
      </top>
      <bottom style="hair">
        <color theme="0" tint="-0.499984740745262"/>
      </bottom>
      <diagonal/>
    </border>
    <border>
      <left style="hair">
        <color theme="0" tint="-0.499984740745262"/>
      </left>
      <right/>
      <top style="hair">
        <color theme="1" tint="0.34998626667073579"/>
      </top>
      <bottom style="hair">
        <color theme="0" tint="-0.499984740745262"/>
      </bottom>
      <diagonal/>
    </border>
    <border>
      <left style="medium">
        <color theme="1" tint="0.34998626667073579"/>
      </left>
      <right/>
      <top style="thin">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style="thin">
        <color theme="1" tint="0.34998626667073579"/>
      </right>
      <top/>
      <bottom style="thin">
        <color theme="1" tint="0.34998626667073579"/>
      </bottom>
      <diagonal/>
    </border>
    <border>
      <left style="hair">
        <color theme="0" tint="-0.499984740745262"/>
      </left>
      <right/>
      <top/>
      <bottom/>
      <diagonal/>
    </border>
    <border>
      <left style="hair">
        <color theme="0" tint="-0.499984740745262"/>
      </left>
      <right/>
      <top/>
      <bottom style="thin">
        <color theme="1" tint="0.34998626667073579"/>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thin">
        <color theme="1" tint="0.34998626667073579"/>
      </left>
      <right style="hair">
        <color theme="0" tint="-0.499984740745262"/>
      </right>
      <top/>
      <bottom style="thin">
        <color theme="1" tint="0.34998626667073579"/>
      </bottom>
      <diagonal/>
    </border>
    <border>
      <left/>
      <right/>
      <top style="thin">
        <color theme="0" tint="-0.499984740745262"/>
      </top>
      <bottom style="hair">
        <color theme="0" tint="-0.499984740745262"/>
      </bottom>
      <diagonal/>
    </border>
    <border>
      <left/>
      <right/>
      <top/>
      <bottom style="thin">
        <color indexed="64"/>
      </bottom>
      <diagonal/>
    </border>
    <border>
      <left style="thin">
        <color theme="1" tint="0.34998626667073579"/>
      </left>
      <right style="hair">
        <color theme="0" tint="-0.499984740745262"/>
      </right>
      <top/>
      <bottom style="hair">
        <color theme="0" tint="-0.499984740745262"/>
      </bottom>
      <diagonal/>
    </border>
    <border>
      <left style="thin">
        <color theme="1" tint="0.34998626667073579"/>
      </left>
      <right style="hair">
        <color theme="0" tint="-0.499984740745262"/>
      </right>
      <top style="thin">
        <color theme="1" tint="0.34998626667073579"/>
      </top>
      <bottom/>
      <diagonal/>
    </border>
    <border>
      <left style="hair">
        <color theme="0" tint="-0.499984740745262"/>
      </left>
      <right style="hair">
        <color theme="0" tint="-0.499984740745262"/>
      </right>
      <top style="thin">
        <color theme="1" tint="0.34998626667073579"/>
      </top>
      <bottom/>
      <diagonal/>
    </border>
    <border>
      <left style="hair">
        <color theme="0" tint="-0.499984740745262"/>
      </left>
      <right style="thin">
        <color theme="1" tint="0.34998626667073579"/>
      </right>
      <top style="thin">
        <color theme="1" tint="0.34998626667073579"/>
      </top>
      <bottom/>
      <diagonal/>
    </border>
    <border>
      <left style="hair">
        <color theme="0" tint="-0.499984740745262"/>
      </left>
      <right style="hair">
        <color theme="0" tint="-0.499984740745262"/>
      </right>
      <top/>
      <bottom/>
      <diagonal/>
    </border>
    <border>
      <left style="hair">
        <color theme="0" tint="-0.499984740745262"/>
      </left>
      <right style="thin">
        <color theme="1" tint="0.34998626667073579"/>
      </right>
      <top/>
      <bottom/>
      <diagonal/>
    </border>
    <border>
      <left/>
      <right style="thin">
        <color theme="1" tint="0.34998626667073579"/>
      </right>
      <top/>
      <bottom style="hair">
        <color theme="0"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right/>
      <top style="thin">
        <color theme="1" tint="0.34998626667073579"/>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right style="thin">
        <color theme="1" tint="0.34998626667073579"/>
      </right>
      <top style="thin">
        <color theme="1" tint="0.34998626667073579"/>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0"/>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8" tint="-0.499984740745262"/>
      </left>
      <right style="thin">
        <color theme="8" tint="-0.499984740745262"/>
      </right>
      <top style="hair">
        <color theme="8" tint="-0.499984740745262"/>
      </top>
      <bottom style="hair">
        <color theme="8" tint="-0.499984740745262"/>
      </bottom>
      <diagonal/>
    </border>
    <border>
      <left style="thin">
        <color theme="8" tint="-0.499984740745262"/>
      </left>
      <right style="thin">
        <color theme="8" tint="-0.499984740745262"/>
      </right>
      <top style="hair">
        <color theme="8" tint="-0.499984740745262"/>
      </top>
      <bottom style="hair">
        <color theme="8" tint="-0.499984740745262"/>
      </bottom>
      <diagonal/>
    </border>
    <border>
      <left style="medium">
        <color theme="8" tint="-0.499984740745262"/>
      </left>
      <right style="thin">
        <color theme="0" tint="-4.9989318521683403E-2"/>
      </right>
      <top style="medium">
        <color theme="8" tint="-0.499984740745262"/>
      </top>
      <bottom style="hair">
        <color theme="8" tint="-0.499984740745262"/>
      </bottom>
      <diagonal/>
    </border>
    <border>
      <left style="thin">
        <color theme="0" tint="-4.9989318521683403E-2"/>
      </left>
      <right style="thin">
        <color theme="0" tint="-4.9989318521683403E-2"/>
      </right>
      <top style="medium">
        <color theme="8" tint="-0.499984740745262"/>
      </top>
      <bottom style="hair">
        <color theme="8" tint="-0.499984740745262"/>
      </bottom>
      <diagonal/>
    </border>
    <border>
      <left style="thin">
        <color theme="1" tint="0.34998626667073579"/>
      </left>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style="thin">
        <color theme="1" tint="0.34998626667073579"/>
      </left>
      <right/>
      <top style="thin">
        <color theme="0" tint="-0.499984740745262"/>
      </top>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right style="thin">
        <color theme="1" tint="0.34998626667073579"/>
      </right>
      <top style="thin">
        <color theme="0" tint="-0.499984740745262"/>
      </top>
      <bottom/>
      <diagonal/>
    </border>
    <border>
      <left style="hair">
        <color theme="0" tint="-0.499984740745262"/>
      </left>
      <right/>
      <top/>
      <bottom style="thin">
        <color theme="0" tint="-0.499984740745262"/>
      </bottom>
      <diagonal/>
    </border>
    <border>
      <left/>
      <right/>
      <top/>
      <bottom style="thin">
        <color theme="0" tint="-0.499984740745262"/>
      </bottom>
      <diagonal/>
    </border>
    <border>
      <left/>
      <right style="hair">
        <color theme="0" tint="-0.499984740745262"/>
      </right>
      <top/>
      <bottom style="thin">
        <color theme="0" tint="-0.499984740745262"/>
      </bottom>
      <diagonal/>
    </border>
    <border>
      <left/>
      <right style="thin">
        <color theme="1" tint="0.34998626667073579"/>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1" tint="0.34998626667073579"/>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1" tint="0.34998626667073579"/>
      </bottom>
      <diagonal/>
    </border>
    <border>
      <left style="thin">
        <color theme="0" tint="-0.499984740745262"/>
      </left>
      <right/>
      <top/>
      <bottom style="thin">
        <color theme="1" tint="0.34998626667073579"/>
      </bottom>
      <diagonal/>
    </border>
    <border>
      <left style="hair">
        <color theme="0" tint="-0.499984740745262"/>
      </left>
      <right/>
      <top style="thin">
        <color theme="0" tint="-0.499984740745262"/>
      </top>
      <bottom style="hair">
        <color theme="0" tint="-0.499984740745262"/>
      </bottom>
      <diagonal/>
    </border>
    <border>
      <left/>
      <right/>
      <top style="thin">
        <color auto="1"/>
      </top>
      <bottom/>
      <diagonal/>
    </border>
    <border>
      <left/>
      <right style="thin">
        <color auto="1"/>
      </right>
      <top style="thin">
        <color auto="1"/>
      </top>
      <bottom/>
      <diagonal/>
    </border>
    <border>
      <left style="thin">
        <color theme="0" tint="-0.499984740745262"/>
      </left>
      <right/>
      <top/>
      <bottom style="thin">
        <color theme="0" tint="-0.499984740745262"/>
      </bottom>
      <diagonal/>
    </border>
    <border>
      <left/>
      <right style="thin">
        <color indexed="64"/>
      </right>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hair">
        <color theme="0" tint="-0.499984740745262"/>
      </left>
      <right/>
      <top style="thin">
        <color theme="1" tint="0.34998626667073579"/>
      </top>
      <bottom style="thin">
        <color theme="0" tint="-0.499984740745262"/>
      </bottom>
      <diagonal/>
    </border>
    <border>
      <left/>
      <right style="thin">
        <color theme="0" tint="-0.499984740745262"/>
      </right>
      <top style="thin">
        <color theme="1" tint="0.34998626667073579"/>
      </top>
      <bottom style="thin">
        <color theme="0" tint="-0.499984740745262"/>
      </bottom>
      <diagonal/>
    </border>
    <border>
      <left style="medium">
        <color rgb="FF002060"/>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thin">
        <color auto="1"/>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top style="thin">
        <color auto="1"/>
      </top>
      <bottom/>
      <diagonal/>
    </border>
    <border>
      <left/>
      <right style="thin">
        <color indexed="64"/>
      </right>
      <top style="thin">
        <color theme="0" tint="-0.499984740745262"/>
      </top>
      <bottom/>
      <diagonal/>
    </border>
    <border>
      <left style="thin">
        <color theme="0" tint="-0.499984740745262"/>
      </left>
      <right style="hair">
        <color theme="0" tint="-0.499984740745262"/>
      </right>
      <top style="thin">
        <color theme="0" tint="-0.499984740745262"/>
      </top>
      <bottom/>
      <diagonal/>
    </border>
    <border>
      <left/>
      <right style="thin">
        <color theme="0" tint="-0.499984740745262"/>
      </right>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thin">
        <color theme="1" tint="0.34998626667073579"/>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thin">
        <color theme="1" tint="0.34998626667073579"/>
      </right>
      <top style="thin">
        <color theme="0" tint="-0.499984740745262"/>
      </top>
      <bottom style="thin">
        <color theme="0" tint="-0.499984740745262"/>
      </bottom>
      <diagonal/>
    </border>
    <border>
      <left style="hair">
        <color theme="0" tint="-0.499984740745262"/>
      </left>
      <right style="thin">
        <color theme="1" tint="0.34998626667073579"/>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1" tint="0.34998626667073579"/>
      </bottom>
      <diagonal/>
    </border>
    <border>
      <left style="hair">
        <color theme="0" tint="-0.499984740745262"/>
      </left>
      <right style="hair">
        <color theme="0" tint="-0.499984740745262"/>
      </right>
      <top style="thin">
        <color theme="0" tint="-0.499984740745262"/>
      </top>
      <bottom style="thin">
        <color theme="1" tint="0.34998626667073579"/>
      </bottom>
      <diagonal/>
    </border>
    <border>
      <left style="hair">
        <color theme="0" tint="-0.499984740745262"/>
      </left>
      <right style="thin">
        <color theme="1" tint="0.34998626667073579"/>
      </right>
      <top style="thin">
        <color theme="0" tint="-0.499984740745262"/>
      </top>
      <bottom style="thin">
        <color theme="1" tint="0.34998626667073579"/>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1" tint="0.34998626667073579"/>
      </right>
      <top style="hair">
        <color theme="0" tint="-0.499984740745262"/>
      </top>
      <bottom/>
      <diagonal/>
    </border>
    <border>
      <left style="hair">
        <color theme="0" tint="-0.499984740745262"/>
      </left>
      <right style="thin">
        <color theme="1" tint="0.34998626667073579"/>
      </right>
      <top/>
      <bottom style="hair">
        <color theme="0" tint="-0.499984740745262"/>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9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6" borderId="0" xfId="0" applyFont="1" applyFill="1">
      <alignment vertical="center"/>
    </xf>
    <xf numFmtId="0" fontId="8" fillId="0" borderId="0" xfId="0" applyFont="1" applyBorder="1" applyAlignment="1">
      <alignment vertical="top" wrapText="1"/>
    </xf>
    <xf numFmtId="0" fontId="4" fillId="0" borderId="0" xfId="0" applyFont="1" applyBorder="1" applyAlignment="1">
      <alignment horizontal="center" vertical="center"/>
    </xf>
    <xf numFmtId="0" fontId="13" fillId="6" borderId="37" xfId="0" applyFont="1" applyFill="1" applyBorder="1" applyAlignment="1">
      <alignment horizontal="center" vertical="center"/>
    </xf>
    <xf numFmtId="0" fontId="7" fillId="0" borderId="0" xfId="0" applyFont="1" applyAlignment="1">
      <alignment vertical="center"/>
    </xf>
    <xf numFmtId="0" fontId="4" fillId="0" borderId="0" xfId="0" applyNumberFormat="1" applyFont="1" applyFill="1" applyBorder="1" applyAlignment="1">
      <alignment vertical="center"/>
    </xf>
    <xf numFmtId="0" fontId="13" fillId="0" borderId="38" xfId="0" applyFont="1" applyBorder="1">
      <alignment vertical="center"/>
    </xf>
    <xf numFmtId="0" fontId="13" fillId="0" borderId="39" xfId="0" applyFont="1" applyBorder="1">
      <alignment vertical="center"/>
    </xf>
    <xf numFmtId="0" fontId="5" fillId="0" borderId="0" xfId="0" applyFont="1" applyAlignment="1">
      <alignment horizontal="center" vertical="center"/>
    </xf>
    <xf numFmtId="0" fontId="13" fillId="0" borderId="0" xfId="0" applyFont="1">
      <alignmen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35" xfId="0" applyNumberFormat="1" applyFont="1" applyFill="1" applyBorder="1" applyAlignment="1">
      <alignment vertical="center"/>
    </xf>
    <xf numFmtId="0" fontId="4" fillId="0" borderId="35" xfId="0" applyFont="1" applyFill="1" applyBorder="1">
      <alignment vertical="center"/>
    </xf>
    <xf numFmtId="0" fontId="4" fillId="0" borderId="36" xfId="0" applyFont="1" applyFill="1" applyBorder="1">
      <alignment vertical="center"/>
    </xf>
    <xf numFmtId="0" fontId="13" fillId="6" borderId="50" xfId="0" applyFont="1" applyFill="1" applyBorder="1" applyAlignment="1">
      <alignment horizontal="center" vertical="center"/>
    </xf>
    <xf numFmtId="0" fontId="16" fillId="0" borderId="51" xfId="0" applyFont="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Border="1" applyAlignment="1">
      <alignment horizontal="center" vertical="center"/>
    </xf>
    <xf numFmtId="0" fontId="4" fillId="0" borderId="20" xfId="0" applyFont="1" applyFill="1" applyBorder="1" applyAlignment="1">
      <alignment vertical="top"/>
    </xf>
    <xf numFmtId="0" fontId="4" fillId="0" borderId="14" xfId="0" applyFont="1" applyFill="1" applyBorder="1" applyAlignment="1">
      <alignment horizontal="right" vertical="top"/>
    </xf>
    <xf numFmtId="0" fontId="4" fillId="0" borderId="19" xfId="0" applyFont="1" applyFill="1" applyBorder="1" applyAlignment="1">
      <alignment horizontal="right" vertical="top"/>
    </xf>
    <xf numFmtId="0" fontId="4" fillId="0" borderId="24" xfId="0" applyFont="1" applyFill="1" applyBorder="1" applyAlignment="1">
      <alignment horizontal="right" vertical="top"/>
    </xf>
    <xf numFmtId="0" fontId="4" fillId="0" borderId="19" xfId="0" applyFont="1" applyFill="1" applyBorder="1" applyAlignment="1">
      <alignment vertical="top"/>
    </xf>
    <xf numFmtId="0" fontId="4" fillId="0" borderId="19" xfId="0" applyFont="1" applyFill="1" applyBorder="1" applyAlignment="1">
      <alignment vertical="center"/>
    </xf>
    <xf numFmtId="0" fontId="4" fillId="0" borderId="54" xfId="0" applyFont="1" applyFill="1" applyBorder="1" applyAlignment="1">
      <alignment horizontal="right" vertical="top"/>
    </xf>
    <xf numFmtId="0" fontId="0" fillId="8" borderId="58" xfId="0" applyFill="1" applyBorder="1" applyAlignment="1">
      <alignment horizontal="center" vertical="center"/>
    </xf>
    <xf numFmtId="0" fontId="0" fillId="8" borderId="60" xfId="0" applyFill="1" applyBorder="1">
      <alignment vertical="center"/>
    </xf>
    <xf numFmtId="0" fontId="0" fillId="8" borderId="59" xfId="0" applyFill="1" applyBorder="1" applyAlignment="1">
      <alignment horizontal="center" vertical="center"/>
    </xf>
    <xf numFmtId="0" fontId="17" fillId="10" borderId="55" xfId="0" applyFont="1" applyFill="1" applyBorder="1" applyAlignment="1">
      <alignment horizontal="center" vertical="top" wrapText="1"/>
    </xf>
    <xf numFmtId="0" fontId="17" fillId="10" borderId="56" xfId="0" applyFont="1" applyFill="1" applyBorder="1" applyAlignment="1">
      <alignment horizontal="center" vertical="top" wrapText="1"/>
    </xf>
    <xf numFmtId="0" fontId="18" fillId="0" borderId="0" xfId="0" applyFont="1" applyAlignment="1">
      <alignment horizontal="center" vertical="top" wrapText="1"/>
    </xf>
    <xf numFmtId="0" fontId="0" fillId="8" borderId="60" xfId="0" applyNumberFormat="1" applyFill="1" applyBorder="1">
      <alignment vertical="center"/>
    </xf>
    <xf numFmtId="0" fontId="17" fillId="10" borderId="61" xfId="0" applyFont="1" applyFill="1" applyBorder="1" applyAlignment="1">
      <alignment horizontal="center" vertical="top" wrapText="1"/>
    </xf>
    <xf numFmtId="0" fontId="0" fillId="8" borderId="63" xfId="0" applyFill="1" applyBorder="1" applyAlignment="1">
      <alignment horizontal="center" vertical="center"/>
    </xf>
    <xf numFmtId="0" fontId="19" fillId="8" borderId="57" xfId="0" applyFont="1" applyFill="1" applyBorder="1" applyAlignment="1">
      <alignment horizontal="center" vertical="center"/>
    </xf>
    <xf numFmtId="0" fontId="20" fillId="8" borderId="62" xfId="0" applyFont="1" applyFill="1" applyBorder="1" applyAlignment="1">
      <alignment horizontal="center" vertical="center"/>
    </xf>
    <xf numFmtId="0" fontId="0" fillId="0" borderId="64" xfId="0" applyFill="1" applyBorder="1">
      <alignment vertical="center"/>
    </xf>
    <xf numFmtId="0" fontId="0" fillId="0" borderId="0" xfId="0" applyFill="1" applyBorder="1">
      <alignment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68"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68" xfId="0" applyFont="1" applyFill="1" applyBorder="1" applyAlignment="1">
      <alignment horizontal="center" vertical="center"/>
    </xf>
    <xf numFmtId="0" fontId="6" fillId="0" borderId="40" xfId="0" applyFont="1" applyFill="1" applyBorder="1" applyAlignment="1">
      <alignment horizontal="center" vertical="center"/>
    </xf>
    <xf numFmtId="0" fontId="3" fillId="0" borderId="40" xfId="0" applyFont="1" applyFill="1" applyBorder="1" applyAlignment="1">
      <alignment horizontal="center" vertical="center"/>
    </xf>
    <xf numFmtId="0" fontId="10" fillId="2" borderId="69" xfId="0" quotePrefix="1" applyFont="1" applyFill="1" applyBorder="1" applyAlignment="1">
      <alignment horizontal="center" vertical="center"/>
    </xf>
    <xf numFmtId="0" fontId="11" fillId="2" borderId="70" xfId="0" quotePrefix="1" applyFont="1" applyFill="1" applyBorder="1" applyAlignment="1">
      <alignment horizontal="center" vertical="center"/>
    </xf>
    <xf numFmtId="0" fontId="11" fillId="2" borderId="71" xfId="0" quotePrefix="1" applyFont="1" applyFill="1" applyBorder="1" applyAlignment="1">
      <alignment horizontal="center" vertical="center"/>
    </xf>
    <xf numFmtId="0" fontId="4" fillId="0" borderId="73" xfId="0" applyFont="1" applyFill="1" applyBorder="1" applyAlignment="1">
      <alignment horizontal="right" vertical="center"/>
    </xf>
    <xf numFmtId="0" fontId="4" fillId="0" borderId="79" xfId="0" applyFont="1" applyFill="1" applyBorder="1" applyAlignment="1">
      <alignment horizontal="right" vertical="center"/>
    </xf>
    <xf numFmtId="0" fontId="0" fillId="8" borderId="58" xfId="0" applyNumberFormat="1" applyFill="1" applyBorder="1" applyAlignment="1">
      <alignment horizontal="center" vertical="center"/>
    </xf>
    <xf numFmtId="0" fontId="17" fillId="6" borderId="56" xfId="0" applyFont="1" applyFill="1" applyBorder="1" applyAlignment="1">
      <alignment horizontal="center" vertical="top" wrapText="1"/>
    </xf>
    <xf numFmtId="0" fontId="4" fillId="0" borderId="0" xfId="0" applyNumberFormat="1" applyFont="1">
      <alignment vertical="center"/>
    </xf>
    <xf numFmtId="0" fontId="4" fillId="3"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0" borderId="26" xfId="0" applyFont="1" applyBorder="1">
      <alignment vertical="center"/>
    </xf>
    <xf numFmtId="0" fontId="4" fillId="0" borderId="19" xfId="0" applyFont="1" applyBorder="1">
      <alignment vertical="center"/>
    </xf>
    <xf numFmtId="0" fontId="4" fillId="0" borderId="25" xfId="0" applyFont="1" applyBorder="1" applyAlignment="1">
      <alignment horizontal="right" vertical="center"/>
    </xf>
    <xf numFmtId="0" fontId="4" fillId="0" borderId="27" xfId="0" applyFont="1" applyBorder="1">
      <alignment vertical="center"/>
    </xf>
    <xf numFmtId="0" fontId="4" fillId="0" borderId="54" xfId="0" applyFont="1" applyBorder="1">
      <alignment vertical="center"/>
    </xf>
    <xf numFmtId="0" fontId="4" fillId="0" borderId="89" xfId="0" applyFont="1" applyBorder="1">
      <alignment vertical="center"/>
    </xf>
    <xf numFmtId="0" fontId="23" fillId="0" borderId="0" xfId="0" applyFont="1">
      <alignment vertical="center"/>
    </xf>
    <xf numFmtId="0" fontId="8" fillId="0" borderId="0" xfId="0" applyFont="1" applyBorder="1" applyAlignment="1">
      <alignment horizontal="left" vertical="top" wrapText="1"/>
    </xf>
    <xf numFmtId="0" fontId="4" fillId="0" borderId="92" xfId="0" applyFont="1" applyBorder="1" applyAlignment="1">
      <alignment horizontal="center" vertical="center"/>
    </xf>
    <xf numFmtId="0" fontId="4" fillId="0" borderId="54" xfId="0" applyFont="1" applyBorder="1" applyAlignment="1">
      <alignment horizontal="center" vertical="center"/>
    </xf>
    <xf numFmtId="0" fontId="4" fillId="0" borderId="89" xfId="0" applyFont="1" applyBorder="1" applyAlignment="1">
      <alignment horizontal="center" vertical="center"/>
    </xf>
    <xf numFmtId="0" fontId="4" fillId="0" borderId="6" xfId="0" applyFont="1" applyBorder="1" applyAlignment="1">
      <alignment horizontal="center" vertical="top" wrapText="1"/>
    </xf>
    <xf numFmtId="0" fontId="4" fillId="0" borderId="18" xfId="0" applyFont="1" applyBorder="1" applyAlignment="1">
      <alignment horizontal="center" vertical="top" wrapText="1"/>
    </xf>
    <xf numFmtId="0" fontId="4" fillId="0" borderId="8"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4" fillId="0" borderId="98" xfId="0" applyFont="1" applyBorder="1" applyAlignment="1">
      <alignment horizontal="center" vertical="top" wrapText="1"/>
    </xf>
    <xf numFmtId="0" fontId="4" fillId="3" borderId="99" xfId="0" applyNumberFormat="1" applyFont="1" applyFill="1" applyBorder="1" applyAlignment="1">
      <alignment horizontal="right" vertical="center"/>
    </xf>
    <xf numFmtId="0" fontId="23" fillId="0" borderId="0" xfId="0" applyFont="1" applyAlignment="1">
      <alignment vertical="top"/>
    </xf>
    <xf numFmtId="0" fontId="4" fillId="0" borderId="0" xfId="0" applyFont="1">
      <alignment vertical="center"/>
    </xf>
    <xf numFmtId="0" fontId="4" fillId="0" borderId="54" xfId="0" applyFont="1" applyBorder="1" applyAlignment="1">
      <alignment horizontal="right" vertical="center"/>
    </xf>
    <xf numFmtId="0" fontId="4" fillId="3" borderId="107" xfId="0" applyNumberFormat="1" applyFont="1" applyFill="1" applyBorder="1" applyAlignment="1">
      <alignment horizontal="right" vertical="center"/>
    </xf>
    <xf numFmtId="0" fontId="22" fillId="0" borderId="72" xfId="0" applyFont="1" applyBorder="1">
      <alignment vertical="center"/>
    </xf>
    <xf numFmtId="0" fontId="22" fillId="0" borderId="0" xfId="0" applyFont="1" applyBorder="1">
      <alignment vertical="center"/>
    </xf>
    <xf numFmtId="0" fontId="4" fillId="0" borderId="72"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22" fillId="3" borderId="100" xfId="0" applyFont="1" applyFill="1" applyBorder="1">
      <alignment vertical="center"/>
    </xf>
    <xf numFmtId="0" fontId="22" fillId="3" borderId="108" xfId="0" applyFont="1" applyFill="1" applyBorder="1">
      <alignment vertical="center"/>
    </xf>
    <xf numFmtId="0" fontId="22" fillId="3" borderId="99" xfId="0" applyFont="1" applyFill="1" applyBorder="1">
      <alignment vertical="center"/>
    </xf>
    <xf numFmtId="0" fontId="22" fillId="3" borderId="104" xfId="0" applyFont="1" applyFill="1" applyBorder="1">
      <alignment vertical="center"/>
    </xf>
    <xf numFmtId="0" fontId="22" fillId="3" borderId="110" xfId="0" applyFont="1" applyFill="1" applyBorder="1">
      <alignment vertical="center"/>
    </xf>
    <xf numFmtId="0" fontId="22" fillId="3" borderId="111" xfId="0" applyFont="1" applyFill="1" applyBorder="1">
      <alignment vertical="center"/>
    </xf>
    <xf numFmtId="0" fontId="22" fillId="3" borderId="101" xfId="0" applyFont="1" applyFill="1" applyBorder="1">
      <alignment vertical="center"/>
    </xf>
    <xf numFmtId="0" fontId="22" fillId="3" borderId="105" xfId="0" applyFont="1" applyFill="1" applyBorder="1">
      <alignment vertical="center"/>
    </xf>
    <xf numFmtId="0" fontId="22" fillId="3" borderId="102" xfId="0" applyFont="1" applyFill="1" applyBorder="1">
      <alignment vertical="center"/>
    </xf>
    <xf numFmtId="0" fontId="17" fillId="10" borderId="56" xfId="0" applyFont="1" applyFill="1" applyBorder="1" applyAlignment="1">
      <alignment horizontal="left" vertical="top" wrapText="1"/>
    </xf>
    <xf numFmtId="0" fontId="0" fillId="8" borderId="58" xfId="0" applyFill="1" applyBorder="1" applyAlignment="1">
      <alignment horizontal="left" vertical="center"/>
    </xf>
    <xf numFmtId="0" fontId="0" fillId="8" borderId="60" xfId="0" applyFill="1" applyBorder="1" applyAlignment="1">
      <alignment horizontal="left" vertical="center"/>
    </xf>
    <xf numFmtId="177" fontId="0" fillId="8" borderId="58" xfId="0" applyNumberFormat="1" applyFill="1" applyBorder="1" applyAlignment="1">
      <alignment vertical="center"/>
    </xf>
    <xf numFmtId="177" fontId="0" fillId="8" borderId="60" xfId="0" applyNumberFormat="1" applyFill="1" applyBorder="1" applyAlignment="1">
      <alignment vertical="center"/>
    </xf>
    <xf numFmtId="0" fontId="0" fillId="8" borderId="58" xfId="0" quotePrefix="1" applyNumberFormat="1" applyFill="1" applyBorder="1" applyAlignment="1">
      <alignment horizontal="center" vertical="center"/>
    </xf>
    <xf numFmtId="0" fontId="17" fillId="11" borderId="114" xfId="0" applyFont="1" applyFill="1" applyBorder="1" applyAlignment="1">
      <alignment horizontal="center" vertical="top" wrapText="1"/>
    </xf>
    <xf numFmtId="0" fontId="17" fillId="11" borderId="115" xfId="0" applyFont="1" applyFill="1" applyBorder="1" applyAlignment="1">
      <alignment horizontal="center" vertical="top" wrapText="1"/>
    </xf>
    <xf numFmtId="177" fontId="0" fillId="3" borderId="112" xfId="0" applyNumberFormat="1" applyFill="1" applyBorder="1">
      <alignment vertical="center"/>
    </xf>
    <xf numFmtId="177" fontId="0" fillId="3" borderId="113" xfId="0" applyNumberFormat="1" applyFill="1" applyBorder="1">
      <alignment vertical="center"/>
    </xf>
    <xf numFmtId="0" fontId="0" fillId="3" borderId="112" xfId="0" applyFill="1" applyBorder="1">
      <alignment vertical="center"/>
    </xf>
    <xf numFmtId="0" fontId="0" fillId="3" borderId="113" xfId="0" applyFill="1" applyBorder="1">
      <alignment vertical="center"/>
    </xf>
    <xf numFmtId="0" fontId="4" fillId="3" borderId="113" xfId="0" applyFont="1" applyFill="1" applyBorder="1" applyAlignment="1">
      <alignment vertical="center"/>
    </xf>
    <xf numFmtId="0" fontId="4" fillId="0" borderId="116" xfId="0" applyFont="1" applyBorder="1">
      <alignment vertical="center"/>
    </xf>
    <xf numFmtId="0" fontId="4" fillId="0" borderId="121" xfId="0" applyFont="1" applyBorder="1" applyAlignment="1">
      <alignment horizontal="righ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top"/>
    </xf>
    <xf numFmtId="0" fontId="4" fillId="0" borderId="34" xfId="0" applyFont="1" applyBorder="1" applyAlignment="1" applyProtection="1">
      <alignment vertical="top"/>
    </xf>
    <xf numFmtId="0" fontId="4" fillId="0" borderId="0"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4" xfId="0" applyFont="1" applyBorder="1" applyAlignment="1" applyProtection="1">
      <alignment vertical="center"/>
    </xf>
    <xf numFmtId="0" fontId="8" fillId="0" borderId="0" xfId="0" applyFont="1" applyBorder="1" applyAlignment="1">
      <alignment horizontal="left" vertical="top" wrapText="1"/>
    </xf>
    <xf numFmtId="0" fontId="4" fillId="0" borderId="0" xfId="0" applyFont="1" applyProtection="1">
      <alignment vertical="center"/>
    </xf>
    <xf numFmtId="0" fontId="4" fillId="0" borderId="25" xfId="0" applyFont="1" applyBorder="1" applyAlignment="1" applyProtection="1">
      <alignment horizontal="right" vertical="top"/>
    </xf>
    <xf numFmtId="0" fontId="4" fillId="0" borderId="26" xfId="0" applyFont="1" applyBorder="1" applyAlignment="1" applyProtection="1">
      <alignment vertical="top"/>
    </xf>
    <xf numFmtId="0" fontId="4" fillId="0" borderId="106" xfId="0" applyFont="1" applyBorder="1" applyAlignment="1" applyProtection="1">
      <alignment vertical="top"/>
    </xf>
    <xf numFmtId="0" fontId="4" fillId="0" borderId="19" xfId="0" applyFont="1" applyBorder="1" applyAlignment="1" applyProtection="1">
      <alignment vertical="top"/>
    </xf>
    <xf numFmtId="0" fontId="4" fillId="0" borderId="19" xfId="0" applyFont="1" applyBorder="1" applyProtection="1">
      <alignment vertical="center"/>
    </xf>
    <xf numFmtId="0" fontId="8" fillId="0" borderId="0" xfId="0" applyFont="1" applyBorder="1" applyProtection="1">
      <alignment vertical="center"/>
    </xf>
    <xf numFmtId="0" fontId="4" fillId="0" borderId="34" xfId="0" applyFont="1" applyBorder="1" applyProtection="1">
      <alignment vertical="center"/>
    </xf>
    <xf numFmtId="0" fontId="8" fillId="0" borderId="0" xfId="0" applyFont="1" applyProtection="1">
      <alignment vertical="center"/>
    </xf>
    <xf numFmtId="0" fontId="4" fillId="0" borderId="0" xfId="0" applyFont="1" applyAlignment="1" applyProtection="1">
      <alignment horizontal="right" vertical="center"/>
    </xf>
    <xf numFmtId="0" fontId="4" fillId="0" borderId="35" xfId="0" applyFont="1" applyBorder="1" applyAlignment="1" applyProtection="1">
      <alignment vertical="top"/>
    </xf>
    <xf numFmtId="0" fontId="4" fillId="0" borderId="19" xfId="0" applyFont="1" applyBorder="1" applyAlignment="1" applyProtection="1">
      <alignment horizontal="right" vertical="top"/>
    </xf>
    <xf numFmtId="0" fontId="4" fillId="0" borderId="24" xfId="0" applyFont="1" applyBorder="1" applyProtection="1">
      <alignment vertical="center"/>
    </xf>
    <xf numFmtId="0" fontId="4" fillId="0" borderId="33" xfId="0" applyFont="1" applyBorder="1" applyProtection="1">
      <alignment vertical="center"/>
    </xf>
    <xf numFmtId="0" fontId="4" fillId="0" borderId="85" xfId="0" applyFont="1" applyBorder="1" applyProtection="1">
      <alignment vertical="center"/>
    </xf>
    <xf numFmtId="0" fontId="23" fillId="0" borderId="0" xfId="0" applyFont="1" applyProtection="1">
      <alignment vertical="center"/>
    </xf>
    <xf numFmtId="0" fontId="4" fillId="0" borderId="25" xfId="0" applyFont="1" applyBorder="1" applyAlignment="1" applyProtection="1">
      <alignment horizontal="center" vertical="center"/>
    </xf>
    <xf numFmtId="0" fontId="4" fillId="0" borderId="19" xfId="0" applyFont="1" applyBorder="1" applyAlignment="1" applyProtection="1">
      <alignment horizontal="right" vertical="center"/>
    </xf>
    <xf numFmtId="0" fontId="8" fillId="0" borderId="24" xfId="0" applyFont="1" applyBorder="1" applyAlignment="1" applyProtection="1">
      <alignment vertical="top"/>
    </xf>
    <xf numFmtId="0" fontId="4" fillId="0" borderId="0" xfId="0" applyFont="1" applyAlignment="1" applyProtection="1">
      <alignment vertical="center"/>
    </xf>
    <xf numFmtId="177" fontId="7" fillId="0" borderId="0" xfId="0" applyNumberFormat="1" applyFont="1" applyBorder="1" applyAlignment="1" applyProtection="1">
      <alignment vertical="center"/>
    </xf>
    <xf numFmtId="0" fontId="4" fillId="0" borderId="1" xfId="0" applyFont="1" applyBorder="1" applyAlignment="1" applyProtection="1">
      <alignment vertical="center"/>
    </xf>
    <xf numFmtId="0" fontId="4" fillId="0" borderId="1" xfId="0" applyFont="1" applyBorder="1" applyProtection="1">
      <alignment vertical="center"/>
    </xf>
    <xf numFmtId="0" fontId="4" fillId="0" borderId="1" xfId="0" applyFont="1" applyBorder="1" applyAlignment="1" applyProtection="1">
      <alignment vertical="center" shrinkToFit="1"/>
    </xf>
    <xf numFmtId="0" fontId="23" fillId="0" borderId="1" xfId="0" applyFont="1" applyBorder="1" applyAlignment="1" applyProtection="1">
      <alignment vertical="center" shrinkToFit="1"/>
    </xf>
    <xf numFmtId="0" fontId="4" fillId="0" borderId="124" xfId="0" applyFont="1" applyBorder="1" applyAlignment="1" applyProtection="1">
      <alignment vertical="center" shrinkToFit="1"/>
    </xf>
    <xf numFmtId="0" fontId="4" fillId="0" borderId="34" xfId="0" applyFont="1" applyBorder="1" applyAlignment="1" applyProtection="1">
      <alignment vertical="top" wrapText="1"/>
    </xf>
    <xf numFmtId="0" fontId="4" fillId="0" borderId="24" xfId="0" applyFont="1" applyBorder="1" applyAlignment="1" applyProtection="1">
      <alignment vertical="top"/>
    </xf>
    <xf numFmtId="177" fontId="4" fillId="0" borderId="85" xfId="0" applyNumberFormat="1" applyFont="1" applyBorder="1" applyProtection="1">
      <alignment vertical="center"/>
    </xf>
    <xf numFmtId="0" fontId="4" fillId="0" borderId="129" xfId="0" applyFont="1" applyBorder="1" applyProtection="1">
      <alignment vertical="center"/>
    </xf>
    <xf numFmtId="38" fontId="4" fillId="0" borderId="1" xfId="1" applyFont="1" applyBorder="1" applyAlignment="1" applyProtection="1">
      <alignment vertical="center"/>
    </xf>
    <xf numFmtId="0" fontId="4" fillId="0" borderId="91" xfId="0" applyFont="1" applyBorder="1" applyProtection="1">
      <alignment vertical="center"/>
    </xf>
    <xf numFmtId="38" fontId="4" fillId="0" borderId="91" xfId="1" applyFont="1" applyBorder="1" applyAlignment="1" applyProtection="1">
      <alignment vertical="center"/>
    </xf>
    <xf numFmtId="38" fontId="4" fillId="0" borderId="0" xfId="1" applyFont="1" applyBorder="1" applyAlignment="1" applyProtection="1">
      <alignment vertical="center"/>
    </xf>
    <xf numFmtId="49" fontId="4" fillId="0" borderId="0" xfId="0" applyNumberFormat="1" applyFont="1" applyBorder="1" applyProtection="1">
      <alignment vertical="center"/>
    </xf>
    <xf numFmtId="0" fontId="4" fillId="0" borderId="135" xfId="0" applyFont="1" applyBorder="1" applyProtection="1">
      <alignment vertical="center"/>
    </xf>
    <xf numFmtId="38" fontId="4" fillId="0" borderId="33" xfId="1" applyFont="1" applyBorder="1" applyAlignment="1" applyProtection="1">
      <alignment vertical="center"/>
    </xf>
    <xf numFmtId="49" fontId="4" fillId="0" borderId="33" xfId="0" applyNumberFormat="1" applyFont="1" applyBorder="1" applyProtection="1">
      <alignment vertical="center"/>
    </xf>
    <xf numFmtId="0" fontId="4" fillId="0" borderId="25" xfId="0" applyFont="1" applyFill="1" applyBorder="1" applyAlignment="1" applyProtection="1">
      <alignment horizontal="right" vertical="center"/>
    </xf>
    <xf numFmtId="0" fontId="4" fillId="0" borderId="21" xfId="0" applyFont="1" applyFill="1" applyBorder="1" applyAlignment="1" applyProtection="1">
      <alignment horizontal="right" vertical="center"/>
    </xf>
    <xf numFmtId="0" fontId="4" fillId="0" borderId="30" xfId="0" applyFont="1" applyFill="1" applyBorder="1" applyAlignment="1" applyProtection="1">
      <alignment horizontal="center" vertical="center"/>
    </xf>
    <xf numFmtId="0" fontId="4" fillId="0" borderId="30" xfId="0" applyFont="1" applyFill="1" applyBorder="1" applyAlignment="1" applyProtection="1">
      <alignment vertical="center"/>
    </xf>
    <xf numFmtId="0" fontId="4" fillId="0" borderId="31" xfId="0" applyFont="1" applyFill="1" applyBorder="1" applyAlignment="1" applyProtection="1">
      <alignment vertical="center"/>
    </xf>
    <xf numFmtId="0" fontId="8" fillId="0" borderId="0" xfId="0" applyFont="1" applyAlignment="1" applyProtection="1">
      <alignment vertical="top"/>
    </xf>
    <xf numFmtId="0" fontId="8" fillId="0" borderId="0" xfId="0" applyFont="1" applyAlignment="1" applyProtection="1">
      <alignment horizontal="right" vertical="top"/>
    </xf>
    <xf numFmtId="0" fontId="8" fillId="0" borderId="0" xfId="0" applyFont="1" applyBorder="1" applyAlignment="1" applyProtection="1">
      <alignment vertical="top" wrapText="1"/>
    </xf>
    <xf numFmtId="0" fontId="8" fillId="0" borderId="0" xfId="0" applyFont="1" applyBorder="1" applyAlignment="1" applyProtection="1">
      <alignment horizontal="left" vertical="top" wrapText="1"/>
    </xf>
    <xf numFmtId="178" fontId="4" fillId="0" borderId="145" xfId="0" applyNumberFormat="1" applyFont="1" applyBorder="1" applyAlignment="1">
      <alignment horizontal="center" vertical="center"/>
    </xf>
    <xf numFmtId="178" fontId="4" fillId="0" borderId="0" xfId="0" applyNumberFormat="1" applyFont="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Border="1">
      <alignment vertical="center"/>
    </xf>
    <xf numFmtId="176" fontId="4" fillId="0" borderId="0" xfId="0" applyNumberFormat="1" applyFont="1" applyFill="1" applyBorder="1" applyAlignment="1" applyProtection="1">
      <alignment horizontal="right" vertical="center"/>
      <protection locked="0"/>
    </xf>
    <xf numFmtId="176" fontId="9"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12" borderId="0" xfId="0" applyFont="1" applyFill="1" applyBorder="1" applyAlignment="1">
      <alignment horizontal="center" vertical="center"/>
    </xf>
    <xf numFmtId="0" fontId="4" fillId="12" borderId="0" xfId="0" applyFont="1" applyFill="1" applyBorder="1" applyAlignment="1">
      <alignment horizontal="right" vertical="center"/>
    </xf>
    <xf numFmtId="0" fontId="4" fillId="12" borderId="0" xfId="0" quotePrefix="1" applyFont="1" applyFill="1" applyBorder="1" applyAlignment="1">
      <alignment horizontal="center" vertical="center"/>
    </xf>
    <xf numFmtId="0" fontId="12" fillId="12" borderId="0" xfId="0" applyFont="1" applyFill="1" applyAlignment="1">
      <alignment horizontal="left" vertical="center"/>
    </xf>
    <xf numFmtId="0" fontId="4" fillId="0" borderId="0" xfId="0" applyFont="1" applyFill="1" applyAlignment="1" applyProtection="1">
      <alignment horizontal="center" vertical="center" wrapText="1"/>
    </xf>
    <xf numFmtId="0" fontId="4" fillId="0" borderId="0" xfId="0" applyFont="1" applyFill="1" applyBorder="1" applyAlignment="1" applyProtection="1">
      <alignment vertical="center" wrapText="1"/>
    </xf>
    <xf numFmtId="0" fontId="28" fillId="0" borderId="0" xfId="0" applyFont="1">
      <alignment vertical="center"/>
    </xf>
    <xf numFmtId="0" fontId="5" fillId="9" borderId="0" xfId="0" applyFont="1" applyFill="1" applyBorder="1" applyAlignment="1" applyProtection="1">
      <alignment vertical="center"/>
    </xf>
    <xf numFmtId="0" fontId="8" fillId="0" borderId="0" xfId="0" applyFont="1">
      <alignment vertical="center"/>
    </xf>
    <xf numFmtId="0" fontId="22" fillId="0" borderId="157" xfId="0" applyFont="1" applyFill="1" applyBorder="1">
      <alignment vertical="center"/>
    </xf>
    <xf numFmtId="0" fontId="22" fillId="0" borderId="158" xfId="0" applyFont="1" applyFill="1" applyBorder="1">
      <alignment vertical="center"/>
    </xf>
    <xf numFmtId="0" fontId="29" fillId="0" borderId="0" xfId="0" applyFont="1" applyProtection="1">
      <alignment vertical="center"/>
    </xf>
    <xf numFmtId="49" fontId="14" fillId="0" borderId="0" xfId="0" applyNumberFormat="1" applyFont="1" applyBorder="1" applyAlignment="1" applyProtection="1">
      <alignment vertical="center"/>
    </xf>
    <xf numFmtId="0" fontId="14" fillId="0" borderId="0" xfId="0" applyFont="1" applyBorder="1" applyAlignment="1" applyProtection="1">
      <alignment vertical="center"/>
    </xf>
    <xf numFmtId="49" fontId="14" fillId="0" borderId="0" xfId="0" applyNumberFormat="1" applyFont="1" applyProtection="1">
      <alignment vertical="center"/>
    </xf>
    <xf numFmtId="0" fontId="29" fillId="0" borderId="0" xfId="0" applyFont="1" applyBorder="1" applyAlignment="1" applyProtection="1">
      <alignment vertical="center"/>
    </xf>
    <xf numFmtId="0" fontId="4" fillId="0" borderId="165" xfId="0" applyFont="1" applyBorder="1" applyAlignment="1" applyProtection="1">
      <alignment horizontal="center" vertical="center"/>
    </xf>
    <xf numFmtId="0" fontId="4" fillId="0" borderId="166" xfId="0" applyFont="1" applyBorder="1" applyAlignment="1" applyProtection="1">
      <alignment horizontal="center" vertical="center"/>
    </xf>
    <xf numFmtId="38" fontId="22" fillId="7" borderId="2" xfId="1" applyFont="1" applyFill="1" applyBorder="1" applyAlignment="1" applyProtection="1">
      <alignment vertical="center"/>
      <protection locked="0"/>
    </xf>
    <xf numFmtId="38" fontId="22" fillId="7" borderId="118" xfId="1" applyFont="1" applyFill="1" applyBorder="1" applyAlignment="1" applyProtection="1">
      <alignment vertical="center"/>
      <protection locked="0"/>
    </xf>
    <xf numFmtId="38" fontId="22" fillId="0" borderId="166" xfId="1" applyFont="1" applyBorder="1" applyAlignment="1" applyProtection="1">
      <alignment vertical="center"/>
    </xf>
    <xf numFmtId="0" fontId="4" fillId="0" borderId="162" xfId="0" applyFont="1" applyBorder="1" applyAlignment="1" applyProtection="1">
      <alignment horizontal="center" vertical="center" shrinkToFit="1"/>
    </xf>
    <xf numFmtId="0" fontId="4" fillId="0" borderId="147" xfId="0" applyFont="1" applyBorder="1" applyAlignment="1" applyProtection="1">
      <alignment horizontal="center" vertical="center" shrinkToFit="1"/>
    </xf>
    <xf numFmtId="0" fontId="4" fillId="0" borderId="161" xfId="0" applyFont="1" applyBorder="1" applyAlignment="1" applyProtection="1">
      <alignment horizontal="center" vertical="center" shrinkToFit="1"/>
    </xf>
    <xf numFmtId="38" fontId="22" fillId="7" borderId="132" xfId="1" applyFont="1" applyFill="1" applyBorder="1" applyAlignment="1" applyProtection="1">
      <alignment horizontal="right" vertical="center"/>
      <protection locked="0"/>
    </xf>
    <xf numFmtId="0" fontId="4" fillId="8" borderId="146" xfId="0" applyFont="1" applyFill="1" applyBorder="1" applyAlignment="1" applyProtection="1">
      <alignment horizontal="center" vertical="center" wrapText="1"/>
    </xf>
    <xf numFmtId="0" fontId="4" fillId="8" borderId="147" xfId="0" applyFont="1" applyFill="1" applyBorder="1" applyAlignment="1" applyProtection="1">
      <alignment horizontal="center" vertical="center" wrapText="1"/>
    </xf>
    <xf numFmtId="0" fontId="4" fillId="8" borderId="148" xfId="0" applyFont="1" applyFill="1" applyBorder="1" applyAlignment="1" applyProtection="1">
      <alignment horizontal="center" vertical="center" wrapText="1"/>
    </xf>
    <xf numFmtId="38" fontId="22" fillId="0" borderId="2" xfId="1" applyFont="1" applyBorder="1" applyAlignment="1" applyProtection="1">
      <alignment horizontal="right" vertical="center"/>
    </xf>
    <xf numFmtId="38" fontId="22" fillId="0" borderId="17" xfId="1" applyFont="1" applyBorder="1" applyAlignment="1" applyProtection="1">
      <alignment horizontal="right" vertical="center"/>
    </xf>
    <xf numFmtId="38" fontId="22" fillId="0" borderId="118" xfId="1" applyFont="1" applyBorder="1" applyAlignment="1" applyProtection="1">
      <alignment horizontal="right" vertical="center"/>
    </xf>
    <xf numFmtId="38" fontId="22" fillId="0" borderId="164" xfId="1" applyFont="1" applyBorder="1" applyAlignment="1" applyProtection="1">
      <alignment horizontal="right" vertical="center"/>
    </xf>
    <xf numFmtId="0" fontId="4" fillId="0" borderId="134" xfId="0" applyFont="1" applyBorder="1" applyProtection="1">
      <alignment vertical="center"/>
    </xf>
    <xf numFmtId="0" fontId="4" fillId="0" borderId="23" xfId="0" applyFont="1" applyBorder="1" applyProtection="1">
      <alignment vertical="center"/>
    </xf>
    <xf numFmtId="38" fontId="22" fillId="0" borderId="23" xfId="1" applyFont="1" applyBorder="1" applyAlignment="1" applyProtection="1">
      <alignment vertical="center"/>
    </xf>
    <xf numFmtId="49" fontId="4" fillId="0" borderId="33" xfId="0" applyNumberFormat="1" applyFont="1" applyBorder="1" applyAlignment="1" applyProtection="1">
      <alignment horizontal="center" vertical="center"/>
    </xf>
    <xf numFmtId="38" fontId="22" fillId="0" borderId="134" xfId="1" applyFont="1" applyBorder="1" applyAlignment="1" applyProtection="1">
      <alignment vertical="center"/>
    </xf>
    <xf numFmtId="38" fontId="22" fillId="7" borderId="23" xfId="1" applyFont="1" applyFill="1" applyBorder="1" applyAlignment="1" applyProtection="1">
      <alignment vertical="center"/>
      <protection locked="0"/>
    </xf>
    <xf numFmtId="38" fontId="22" fillId="7" borderId="160" xfId="1" applyFont="1" applyFill="1" applyBorder="1" applyAlignment="1" applyProtection="1">
      <alignment vertical="center"/>
      <protection locked="0"/>
    </xf>
    <xf numFmtId="0" fontId="4" fillId="0" borderId="26" xfId="0" applyFont="1" applyBorder="1" applyProtection="1">
      <alignment vertical="center"/>
    </xf>
    <xf numFmtId="0" fontId="4" fillId="0" borderId="106" xfId="0" applyFont="1" applyBorder="1" applyProtection="1">
      <alignment vertical="center"/>
    </xf>
    <xf numFmtId="0" fontId="4" fillId="0" borderId="26" xfId="0" applyFont="1" applyBorder="1" applyAlignment="1" applyProtection="1">
      <alignment horizontal="center" vertical="center"/>
    </xf>
    <xf numFmtId="0" fontId="4" fillId="0" borderId="106" xfId="0" applyFont="1" applyBorder="1" applyAlignment="1" applyProtection="1">
      <alignment horizontal="center" vertical="center"/>
    </xf>
    <xf numFmtId="38" fontId="22" fillId="0" borderId="132" xfId="1" applyFont="1" applyBorder="1" applyAlignment="1" applyProtection="1">
      <alignment vertical="center"/>
    </xf>
    <xf numFmtId="0" fontId="4" fillId="0" borderId="88" xfId="0" applyFont="1" applyBorder="1" applyProtection="1">
      <alignment vertical="center"/>
    </xf>
    <xf numFmtId="0" fontId="4" fillId="0" borderId="2" xfId="0" applyFont="1" applyBorder="1" applyProtection="1">
      <alignment vertical="center"/>
    </xf>
    <xf numFmtId="38" fontId="22" fillId="0" borderId="2" xfId="1" applyFont="1" applyBorder="1" applyAlignment="1" applyProtection="1">
      <alignment vertical="center"/>
    </xf>
    <xf numFmtId="0" fontId="4" fillId="0" borderId="0" xfId="0" applyFont="1" applyBorder="1" applyAlignment="1" applyProtection="1">
      <alignment horizontal="center" vertical="center"/>
    </xf>
    <xf numFmtId="38" fontId="4" fillId="0" borderId="131" xfId="1" applyFont="1" applyBorder="1" applyAlignment="1" applyProtection="1">
      <alignment horizontal="center" vertical="center"/>
    </xf>
    <xf numFmtId="38" fontId="4" fillId="0" borderId="132" xfId="1" applyFont="1" applyBorder="1" applyAlignment="1" applyProtection="1">
      <alignment horizontal="center" vertical="center"/>
    </xf>
    <xf numFmtId="38" fontId="4" fillId="0" borderId="159" xfId="1" applyFont="1" applyBorder="1" applyAlignment="1" applyProtection="1">
      <alignment horizontal="center" vertical="center"/>
    </xf>
    <xf numFmtId="0" fontId="5" fillId="9" borderId="0" xfId="0" applyFont="1" applyFill="1" applyBorder="1" applyAlignment="1" applyProtection="1">
      <alignment horizontal="center" vertical="center"/>
    </xf>
    <xf numFmtId="0" fontId="14" fillId="0" borderId="153" xfId="0" applyFont="1" applyBorder="1" applyAlignment="1">
      <alignment horizontal="left" vertical="top" wrapText="1"/>
    </xf>
    <xf numFmtId="0" fontId="14" fillId="0" borderId="137" xfId="0" applyFont="1" applyBorder="1" applyAlignment="1">
      <alignment horizontal="left" vertical="top" wrapText="1"/>
    </xf>
    <xf numFmtId="0" fontId="14" fillId="0" borderId="138" xfId="0" applyFont="1" applyBorder="1" applyAlignment="1">
      <alignment horizontal="left" vertical="top" wrapText="1"/>
    </xf>
    <xf numFmtId="0" fontId="14" fillId="0" borderId="125" xfId="0" applyFont="1" applyBorder="1" applyAlignment="1">
      <alignment horizontal="left" vertical="top" wrapText="1"/>
    </xf>
    <xf numFmtId="0" fontId="14" fillId="0" borderId="126" xfId="0" applyFont="1" applyBorder="1" applyAlignment="1">
      <alignment horizontal="left" vertical="top" wrapText="1"/>
    </xf>
    <xf numFmtId="0" fontId="14" fillId="0" borderId="140" xfId="0" applyFont="1" applyBorder="1" applyAlignment="1">
      <alignment horizontal="left" vertical="top" wrapText="1"/>
    </xf>
    <xf numFmtId="0" fontId="14" fillId="0" borderId="122" xfId="0" applyFont="1" applyBorder="1" applyAlignment="1">
      <alignment horizontal="left" vertical="top" wrapText="1"/>
    </xf>
    <xf numFmtId="0" fontId="14" fillId="0" borderId="1" xfId="0" applyFont="1" applyBorder="1" applyAlignment="1">
      <alignment horizontal="left" vertical="top" wrapText="1"/>
    </xf>
    <xf numFmtId="0" fontId="14" fillId="0" borderId="154" xfId="0" applyFont="1" applyBorder="1" applyAlignment="1">
      <alignment horizontal="left" vertical="top" wrapText="1"/>
    </xf>
    <xf numFmtId="0" fontId="14" fillId="0" borderId="151" xfId="0" applyFont="1" applyBorder="1" applyAlignment="1">
      <alignment horizontal="center" vertical="top" wrapText="1"/>
    </xf>
    <xf numFmtId="0" fontId="14" fillId="0" borderId="152" xfId="0" applyFont="1" applyBorder="1" applyAlignment="1">
      <alignment horizontal="center" vertical="top" wrapText="1"/>
    </xf>
    <xf numFmtId="0" fontId="14" fillId="0" borderId="155" xfId="0" applyFont="1" applyBorder="1" applyAlignment="1">
      <alignment horizontal="center" vertical="top" wrapText="1"/>
    </xf>
    <xf numFmtId="0" fontId="4" fillId="0" borderId="0" xfId="0" applyFont="1" applyBorder="1" applyAlignment="1" applyProtection="1">
      <alignment horizontal="left" vertical="center"/>
    </xf>
    <xf numFmtId="0" fontId="4" fillId="0" borderId="156" xfId="0" applyFont="1" applyBorder="1" applyAlignment="1" applyProtection="1">
      <alignment horizontal="left" vertical="center"/>
    </xf>
    <xf numFmtId="38" fontId="25" fillId="7" borderId="146" xfId="1" applyFont="1" applyFill="1" applyBorder="1" applyAlignment="1" applyProtection="1">
      <alignment vertical="center" shrinkToFit="1"/>
      <protection locked="0"/>
    </xf>
    <xf numFmtId="38" fontId="25" fillId="7" borderId="147" xfId="1" applyFont="1" applyFill="1" applyBorder="1" applyAlignment="1" applyProtection="1">
      <alignment vertical="center" shrinkToFit="1"/>
      <protection locked="0"/>
    </xf>
    <xf numFmtId="38" fontId="25" fillId="7" borderId="148" xfId="1" applyFont="1" applyFill="1" applyBorder="1" applyAlignment="1" applyProtection="1">
      <alignment vertical="center" shrinkToFit="1"/>
      <protection locked="0"/>
    </xf>
    <xf numFmtId="0" fontId="4" fillId="4" borderId="0" xfId="0" applyFont="1" applyFill="1" applyBorder="1" applyAlignment="1">
      <alignment horizontal="center" vertical="center"/>
    </xf>
    <xf numFmtId="0" fontId="4" fillId="4" borderId="0" xfId="0" applyFont="1" applyFill="1" applyBorder="1" applyAlignment="1">
      <alignment horizontal="right" vertical="center"/>
    </xf>
    <xf numFmtId="0" fontId="4" fillId="4" borderId="0" xfId="0" quotePrefix="1" applyFont="1" applyFill="1" applyBorder="1" applyAlignment="1">
      <alignment horizontal="center" vertical="center"/>
    </xf>
    <xf numFmtId="0" fontId="12" fillId="5" borderId="0" xfId="0" applyFont="1" applyFill="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7" borderId="2" xfId="0" applyFont="1" applyFill="1" applyBorder="1" applyAlignment="1" applyProtection="1">
      <alignment horizontal="left" vertical="center" wrapText="1"/>
      <protection locked="0"/>
    </xf>
    <xf numFmtId="0" fontId="4" fillId="7" borderId="17" xfId="0" applyFont="1" applyFill="1" applyBorder="1" applyAlignment="1" applyProtection="1">
      <alignment horizontal="left" vertical="center" wrapText="1"/>
      <protection locked="0"/>
    </xf>
    <xf numFmtId="0" fontId="4" fillId="7" borderId="76" xfId="0" applyFont="1" applyFill="1" applyBorder="1" applyAlignment="1" applyProtection="1">
      <alignment vertical="center"/>
      <protection locked="0"/>
    </xf>
    <xf numFmtId="0" fontId="4" fillId="7" borderId="77" xfId="0" applyFont="1" applyFill="1" applyBorder="1" applyAlignment="1" applyProtection="1">
      <alignment vertical="center"/>
      <protection locked="0"/>
    </xf>
    <xf numFmtId="0" fontId="4" fillId="7" borderId="74" xfId="0" applyFont="1" applyFill="1" applyBorder="1" applyAlignment="1" applyProtection="1">
      <alignment vertical="center"/>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7" borderId="169" xfId="0" applyFont="1" applyFill="1" applyBorder="1" applyAlignment="1" applyProtection="1">
      <alignment horizontal="left" vertical="center" wrapText="1"/>
      <protection locked="0"/>
    </xf>
    <xf numFmtId="0" fontId="4" fillId="7" borderId="171"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4" fillId="0" borderId="117" xfId="0" applyFont="1" applyBorder="1" applyAlignment="1">
      <alignment horizontal="left" vertical="center"/>
    </xf>
    <xf numFmtId="0" fontId="0" fillId="0" borderId="118" xfId="0" applyBorder="1" applyAlignment="1">
      <alignment horizontal="left" vertical="center"/>
    </xf>
    <xf numFmtId="0" fontId="4" fillId="7" borderId="146" xfId="0" applyFont="1" applyFill="1" applyBorder="1" applyAlignment="1" applyProtection="1">
      <alignment horizontal="center" vertical="center"/>
      <protection locked="0"/>
    </xf>
    <xf numFmtId="0" fontId="4" fillId="7" borderId="147" xfId="0" applyFont="1" applyFill="1" applyBorder="1" applyAlignment="1" applyProtection="1">
      <alignment horizontal="center" vertical="center"/>
      <protection locked="0"/>
    </xf>
    <xf numFmtId="0" fontId="4" fillId="7" borderId="148" xfId="0" applyFont="1" applyFill="1" applyBorder="1" applyAlignment="1" applyProtection="1">
      <alignment horizontal="center" vertical="center"/>
      <protection locked="0"/>
    </xf>
    <xf numFmtId="49" fontId="26" fillId="0" borderId="0" xfId="0" applyNumberFormat="1" applyFont="1" applyBorder="1" applyAlignment="1" applyProtection="1">
      <alignment horizontal="right" vertical="center" wrapText="1"/>
    </xf>
    <xf numFmtId="0" fontId="22" fillId="8" borderId="2" xfId="0" applyFont="1" applyFill="1" applyBorder="1" applyProtection="1">
      <alignment vertical="center"/>
    </xf>
    <xf numFmtId="0" fontId="4" fillId="7" borderId="119" xfId="0" applyFont="1" applyFill="1" applyBorder="1" applyAlignment="1" applyProtection="1">
      <alignment horizontal="left" vertical="center"/>
      <protection locked="0"/>
    </xf>
    <xf numFmtId="0" fontId="4" fillId="7" borderId="120" xfId="0" applyFont="1" applyFill="1" applyBorder="1" applyAlignment="1" applyProtection="1">
      <alignment horizontal="left" vertical="center"/>
      <protection locked="0"/>
    </xf>
    <xf numFmtId="0" fontId="4" fillId="7" borderId="141"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29" fillId="0" borderId="0" xfId="0" applyFont="1" applyAlignment="1" applyProtection="1">
      <alignment horizontal="left" vertical="center"/>
    </xf>
    <xf numFmtId="0" fontId="29" fillId="0" borderId="53" xfId="0" applyFont="1" applyBorder="1" applyAlignment="1" applyProtection="1">
      <alignment horizontal="left" vertical="center"/>
    </xf>
    <xf numFmtId="0" fontId="4" fillId="8" borderId="2" xfId="0" applyFont="1" applyFill="1" applyBorder="1" applyAlignment="1" applyProtection="1">
      <alignment horizontal="center" vertical="center" wrapText="1"/>
    </xf>
    <xf numFmtId="0" fontId="4" fillId="0" borderId="122" xfId="0" applyFont="1" applyBorder="1" applyAlignment="1">
      <alignment horizontal="left" vertical="top" wrapText="1"/>
    </xf>
    <xf numFmtId="0" fontId="4" fillId="0" borderId="1" xfId="0" applyFont="1" applyBorder="1" applyAlignment="1">
      <alignment horizontal="left" vertical="top" wrapText="1"/>
    </xf>
    <xf numFmtId="0" fontId="4" fillId="0" borderId="123" xfId="0" applyFont="1" applyBorder="1" applyAlignment="1">
      <alignment horizontal="left" vertical="top" wrapText="1"/>
    </xf>
    <xf numFmtId="0" fontId="4" fillId="0" borderId="86" xfId="0" applyFont="1" applyBorder="1" applyAlignment="1">
      <alignment horizontal="left" vertical="top" wrapText="1"/>
    </xf>
    <xf numFmtId="0" fontId="4" fillId="0" borderId="0" xfId="0" applyFont="1" applyBorder="1" applyAlignment="1">
      <alignment horizontal="left" vertical="top" wrapText="1"/>
    </xf>
    <xf numFmtId="0" fontId="4" fillId="0" borderId="53" xfId="0" applyFont="1" applyBorder="1" applyAlignment="1">
      <alignment horizontal="left" vertical="top" wrapText="1"/>
    </xf>
    <xf numFmtId="0" fontId="4" fillId="0" borderId="125" xfId="0" applyFont="1" applyBorder="1" applyAlignment="1">
      <alignment horizontal="left" vertical="top" wrapText="1"/>
    </xf>
    <xf numFmtId="0" fontId="4" fillId="0" borderId="126" xfId="0" applyFont="1" applyBorder="1" applyAlignment="1">
      <alignment horizontal="left" vertical="top" wrapText="1"/>
    </xf>
    <xf numFmtId="0" fontId="4" fillId="0" borderId="127" xfId="0" applyFont="1" applyBorder="1" applyAlignment="1">
      <alignment horizontal="left" vertical="top" wrapText="1"/>
    </xf>
    <xf numFmtId="0" fontId="4" fillId="0" borderId="87" xfId="0" applyFont="1" applyBorder="1" applyAlignment="1">
      <alignment horizontal="left" vertical="top" wrapText="1"/>
    </xf>
    <xf numFmtId="0" fontId="4" fillId="0" borderId="33" xfId="0" applyFont="1" applyBorder="1" applyAlignment="1">
      <alignment horizontal="left" vertical="top" wrapText="1"/>
    </xf>
    <xf numFmtId="0" fontId="4" fillId="0" borderId="47" xfId="0" applyFont="1" applyBorder="1" applyAlignment="1">
      <alignment horizontal="left" vertical="top" wrapText="1"/>
    </xf>
    <xf numFmtId="0" fontId="4" fillId="7" borderId="86"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34" xfId="0" applyFont="1" applyFill="1" applyBorder="1" applyAlignment="1" applyProtection="1">
      <alignment horizontal="left" vertical="top" wrapText="1"/>
      <protection locked="0"/>
    </xf>
    <xf numFmtId="0" fontId="4" fillId="7" borderId="87" xfId="0" applyFont="1" applyFill="1" applyBorder="1" applyAlignment="1" applyProtection="1">
      <alignment horizontal="left" vertical="top" wrapText="1"/>
      <protection locked="0"/>
    </xf>
    <xf numFmtId="0" fontId="4" fillId="7" borderId="33" xfId="0" applyFont="1" applyFill="1" applyBorder="1" applyAlignment="1" applyProtection="1">
      <alignment horizontal="left" vertical="top" wrapText="1"/>
      <protection locked="0"/>
    </xf>
    <xf numFmtId="0" fontId="4" fillId="7" borderId="85" xfId="0" applyFont="1" applyFill="1" applyBorder="1" applyAlignment="1" applyProtection="1">
      <alignment horizontal="left" vertical="top" wrapText="1"/>
      <protection locked="0"/>
    </xf>
    <xf numFmtId="0" fontId="4" fillId="0" borderId="130" xfId="0" applyFont="1" applyBorder="1" applyAlignment="1" applyProtection="1">
      <alignment horizontal="center" vertical="center"/>
    </xf>
    <xf numFmtId="38" fontId="22" fillId="0" borderId="91" xfId="0" applyNumberFormat="1" applyFont="1" applyBorder="1" applyAlignment="1" applyProtection="1">
      <alignment horizontal="center" vertical="center"/>
    </xf>
    <xf numFmtId="0" fontId="22" fillId="0" borderId="91" xfId="0" applyFont="1" applyBorder="1" applyAlignment="1" applyProtection="1">
      <alignment horizontal="center" vertical="center"/>
    </xf>
    <xf numFmtId="38" fontId="4" fillId="0" borderId="0" xfId="1" applyFont="1" applyBorder="1" applyAlignment="1" applyProtection="1">
      <alignment horizontal="center" vertical="center"/>
    </xf>
    <xf numFmtId="38" fontId="22" fillId="8" borderId="129" xfId="1" applyFont="1" applyFill="1" applyBorder="1" applyAlignment="1" applyProtection="1">
      <alignment vertical="center"/>
    </xf>
    <xf numFmtId="38" fontId="22" fillId="8" borderId="1" xfId="1" applyFont="1" applyFill="1" applyBorder="1" applyAlignment="1" applyProtection="1">
      <alignment vertical="center"/>
    </xf>
    <xf numFmtId="38" fontId="22" fillId="8" borderId="149" xfId="1" applyFont="1" applyFill="1" applyBorder="1" applyAlignment="1" applyProtection="1">
      <alignment vertical="center"/>
    </xf>
    <xf numFmtId="38" fontId="22" fillId="8" borderId="139" xfId="1" applyFont="1" applyFill="1" applyBorder="1" applyAlignment="1" applyProtection="1">
      <alignment vertical="center"/>
    </xf>
    <xf numFmtId="38" fontId="22" fillId="8" borderId="126" xfId="1" applyFont="1" applyFill="1" applyBorder="1" applyAlignment="1" applyProtection="1">
      <alignment vertical="center"/>
    </xf>
    <xf numFmtId="38" fontId="22" fillId="8" borderId="150" xfId="1" applyFont="1" applyFill="1" applyBorder="1" applyAlignment="1" applyProtection="1">
      <alignment vertical="center"/>
    </xf>
    <xf numFmtId="38" fontId="22" fillId="0" borderId="0" xfId="0" applyNumberFormat="1" applyFont="1" applyBorder="1" applyAlignment="1" applyProtection="1">
      <alignment horizontal="center" vertical="center"/>
    </xf>
    <xf numFmtId="0" fontId="22" fillId="0" borderId="0" xfId="0" applyFont="1" applyBorder="1" applyAlignment="1" applyProtection="1">
      <alignment horizontal="center" vertical="center"/>
    </xf>
    <xf numFmtId="38" fontId="24" fillId="8" borderId="166" xfId="1" applyFont="1" applyFill="1" applyBorder="1" applyAlignment="1" applyProtection="1">
      <alignment horizontal="right" vertical="center"/>
    </xf>
    <xf numFmtId="38" fontId="24" fillId="8" borderId="167" xfId="1" applyFont="1" applyFill="1" applyBorder="1" applyAlignment="1" applyProtection="1">
      <alignment horizontal="right" vertical="center"/>
    </xf>
    <xf numFmtId="0" fontId="5" fillId="6" borderId="0" xfId="0" applyFont="1" applyFill="1" applyBorder="1" applyAlignment="1" applyProtection="1">
      <alignment vertical="center"/>
    </xf>
    <xf numFmtId="0" fontId="4" fillId="0" borderId="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7" borderId="12" xfId="0" applyFont="1" applyFill="1" applyBorder="1" applyAlignment="1" applyProtection="1">
      <alignment horizontal="left" vertical="center" wrapText="1"/>
      <protection locked="0"/>
    </xf>
    <xf numFmtId="0" fontId="4" fillId="7" borderId="13" xfId="0" applyFont="1" applyFill="1" applyBorder="1" applyAlignment="1" applyProtection="1">
      <alignment horizontal="left" vertical="center" wrapText="1"/>
      <protection locked="0"/>
    </xf>
    <xf numFmtId="0" fontId="9" fillId="0" borderId="2" xfId="0" applyFont="1" applyFill="1" applyBorder="1" applyAlignment="1">
      <alignment horizontal="left" vertical="center"/>
    </xf>
    <xf numFmtId="0" fontId="4" fillId="7" borderId="2" xfId="0" quotePrefix="1" applyFont="1" applyFill="1" applyBorder="1" applyAlignment="1" applyProtection="1">
      <alignment horizontal="left" vertical="center" wrapText="1"/>
      <protection locked="0"/>
    </xf>
    <xf numFmtId="0" fontId="4" fillId="7" borderId="17" xfId="0" quotePrefix="1"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0" fontId="0" fillId="0" borderId="0" xfId="0" applyAlignment="1">
      <alignment horizontal="left" vertical="top"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7" borderId="29" xfId="0" applyFont="1" applyFill="1" applyBorder="1" applyAlignment="1" applyProtection="1">
      <alignment horizontal="left" vertical="center"/>
      <protection locked="0"/>
    </xf>
    <xf numFmtId="0" fontId="4" fillId="7" borderId="30" xfId="0" applyFont="1" applyFill="1" applyBorder="1" applyAlignment="1" applyProtection="1">
      <alignment horizontal="left" vertical="center"/>
      <protection locked="0"/>
    </xf>
    <xf numFmtId="0" fontId="4" fillId="7" borderId="22" xfId="0" applyFont="1" applyFill="1" applyBorder="1" applyAlignment="1" applyProtection="1">
      <alignment horizontal="left" vertical="center"/>
      <protection locked="0"/>
    </xf>
    <xf numFmtId="0" fontId="8" fillId="0"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2" fillId="6" borderId="0" xfId="0" applyFont="1" applyFill="1" applyAlignment="1">
      <alignment horizontal="right" vertical="center"/>
    </xf>
    <xf numFmtId="0" fontId="5" fillId="6" borderId="0" xfId="0" applyFont="1" applyFill="1" applyAlignment="1">
      <alignment horizontal="right" vertical="center"/>
    </xf>
    <xf numFmtId="0" fontId="7" fillId="0" borderId="0" xfId="0" applyFont="1" applyFill="1" applyBorder="1" applyAlignment="1">
      <alignment horizontal="left" vertical="top" wrapText="1"/>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26" xfId="0" applyFont="1" applyFill="1" applyBorder="1" applyAlignment="1" applyProtection="1">
      <alignment horizontal="left" vertical="center"/>
    </xf>
    <xf numFmtId="0" fontId="4" fillId="0" borderId="27" xfId="0" applyFont="1" applyFill="1" applyBorder="1" applyAlignment="1" applyProtection="1">
      <alignment horizontal="left" vertical="center"/>
    </xf>
    <xf numFmtId="0" fontId="4" fillId="0" borderId="42"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49" fontId="15" fillId="7" borderId="0" xfId="0" applyNumberFormat="1" applyFont="1" applyFill="1" applyBorder="1" applyAlignment="1" applyProtection="1">
      <alignment horizontal="left" vertical="center" wrapText="1"/>
      <protection locked="0"/>
    </xf>
    <xf numFmtId="49" fontId="15" fillId="7" borderId="34" xfId="0" applyNumberFormat="1" applyFont="1" applyFill="1" applyBorder="1" applyAlignment="1" applyProtection="1">
      <alignment horizontal="left" vertical="center" wrapText="1"/>
      <protection locked="0"/>
    </xf>
    <xf numFmtId="0" fontId="4" fillId="7" borderId="5" xfId="0" applyFont="1" applyFill="1" applyBorder="1" applyAlignment="1" applyProtection="1">
      <alignment horizontal="left" vertical="center"/>
      <protection locked="0"/>
    </xf>
    <xf numFmtId="0" fontId="4" fillId="7" borderId="6"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49" fontId="4" fillId="7" borderId="5" xfId="0" quotePrefix="1" applyNumberFormat="1" applyFont="1" applyFill="1" applyBorder="1" applyAlignment="1" applyProtection="1">
      <alignment horizontal="left" vertical="center" wrapText="1"/>
      <protection locked="0"/>
    </xf>
    <xf numFmtId="49" fontId="4" fillId="7" borderId="6" xfId="0" quotePrefix="1" applyNumberFormat="1" applyFont="1" applyFill="1" applyBorder="1" applyAlignment="1" applyProtection="1">
      <alignment horizontal="left" vertical="center" wrapText="1"/>
      <protection locked="0"/>
    </xf>
    <xf numFmtId="49" fontId="4" fillId="7" borderId="18" xfId="0" quotePrefix="1" applyNumberFormat="1" applyFont="1" applyFill="1" applyBorder="1" applyAlignment="1" applyProtection="1">
      <alignment horizontal="left" vertical="center" wrapText="1"/>
      <protection locked="0"/>
    </xf>
    <xf numFmtId="0" fontId="4" fillId="0" borderId="131" xfId="0" applyFont="1" applyBorder="1" applyProtection="1">
      <alignment vertical="center"/>
    </xf>
    <xf numFmtId="0" fontId="4" fillId="0" borderId="132" xfId="0" applyFont="1" applyBorder="1" applyProtection="1">
      <alignment vertical="center"/>
    </xf>
    <xf numFmtId="0" fontId="4" fillId="7" borderId="18" xfId="0" applyFont="1" applyFill="1" applyBorder="1" applyAlignment="1" applyProtection="1">
      <alignment horizontal="left" vertical="center"/>
      <protection locked="0"/>
    </xf>
    <xf numFmtId="0" fontId="22" fillId="0" borderId="132"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118"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47" xfId="0" applyFont="1" applyBorder="1" applyAlignment="1" applyProtection="1">
      <alignment horizontal="center" vertical="center"/>
    </xf>
    <xf numFmtId="0" fontId="4" fillId="0" borderId="161" xfId="0" applyFont="1" applyBorder="1" applyAlignment="1" applyProtection="1">
      <alignment horizontal="center" vertical="center"/>
    </xf>
    <xf numFmtId="0" fontId="4" fillId="0" borderId="131" xfId="0" applyFont="1" applyBorder="1" applyAlignment="1" applyProtection="1">
      <alignment horizontal="left" vertical="center"/>
    </xf>
    <xf numFmtId="0" fontId="4" fillId="0" borderId="132" xfId="0" applyFont="1" applyBorder="1" applyAlignment="1" applyProtection="1">
      <alignment horizontal="left" vertical="center"/>
    </xf>
    <xf numFmtId="0" fontId="23" fillId="0" borderId="162" xfId="0" applyFont="1" applyBorder="1" applyAlignment="1" applyProtection="1">
      <alignment horizontal="center" vertical="center" shrinkToFit="1"/>
    </xf>
    <xf numFmtId="0" fontId="23" fillId="0" borderId="147" xfId="0" applyFont="1" applyBorder="1" applyAlignment="1" applyProtection="1">
      <alignment horizontal="center" vertical="center" shrinkToFit="1"/>
    </xf>
    <xf numFmtId="0" fontId="23" fillId="0" borderId="161" xfId="0" applyFont="1" applyBorder="1" applyAlignment="1" applyProtection="1">
      <alignment horizontal="center" vertical="center" shrinkToFit="1"/>
    </xf>
    <xf numFmtId="49" fontId="4" fillId="0" borderId="166" xfId="0" applyNumberFormat="1" applyFont="1" applyBorder="1" applyAlignment="1" applyProtection="1">
      <alignment horizontal="center" vertical="center"/>
    </xf>
    <xf numFmtId="38" fontId="22" fillId="7" borderId="132" xfId="1" applyFont="1" applyFill="1" applyBorder="1" applyAlignment="1" applyProtection="1">
      <alignment vertical="center"/>
      <protection locked="0"/>
    </xf>
    <xf numFmtId="0" fontId="4" fillId="0" borderId="163" xfId="0" applyFont="1" applyBorder="1" applyAlignment="1" applyProtection="1">
      <alignment horizontal="center" vertical="center" shrinkToFit="1"/>
    </xf>
    <xf numFmtId="38" fontId="22" fillId="0" borderId="132" xfId="1" applyFont="1" applyBorder="1" applyAlignment="1" applyProtection="1">
      <alignment horizontal="right" vertical="center"/>
    </xf>
    <xf numFmtId="38" fontId="22" fillId="0" borderId="133" xfId="1" applyFont="1" applyBorder="1" applyAlignment="1" applyProtection="1">
      <alignment horizontal="right" vertical="center"/>
    </xf>
    <xf numFmtId="0" fontId="4" fillId="0" borderId="8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17" xfId="0" applyFont="1" applyBorder="1" applyAlignment="1" applyProtection="1">
      <alignment horizontal="left" vertical="center"/>
    </xf>
    <xf numFmtId="0" fontId="4" fillId="0" borderId="118" xfId="0" applyFont="1" applyBorder="1" applyAlignment="1" applyProtection="1">
      <alignment horizontal="left" vertical="center"/>
    </xf>
    <xf numFmtId="176" fontId="9" fillId="7" borderId="41" xfId="0" applyNumberFormat="1" applyFont="1" applyFill="1" applyBorder="1" applyAlignment="1" applyProtection="1">
      <alignment horizontal="right" vertical="center"/>
      <protection locked="0"/>
    </xf>
    <xf numFmtId="176" fontId="9" fillId="7" borderId="35" xfId="0" applyNumberFormat="1" applyFont="1" applyFill="1" applyBorder="1" applyAlignment="1" applyProtection="1">
      <alignment horizontal="right" vertical="center"/>
      <protection locked="0"/>
    </xf>
    <xf numFmtId="0" fontId="4" fillId="7" borderId="41" xfId="0" applyFont="1" applyFill="1" applyBorder="1" applyAlignment="1" applyProtection="1">
      <alignment horizontal="right" vertical="center"/>
      <protection locked="0"/>
    </xf>
    <xf numFmtId="0" fontId="4" fillId="7" borderId="35" xfId="0" applyFont="1" applyFill="1" applyBorder="1" applyAlignment="1" applyProtection="1">
      <alignment horizontal="right" vertical="center"/>
      <protection locked="0"/>
    </xf>
    <xf numFmtId="0" fontId="4" fillId="7" borderId="9" xfId="0" applyFont="1" applyFill="1" applyBorder="1" applyAlignment="1" applyProtection="1">
      <alignment horizontal="left" vertical="center" wrapText="1"/>
      <protection locked="0"/>
    </xf>
    <xf numFmtId="0" fontId="4" fillId="7" borderId="8"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2" xfId="0" applyFont="1" applyFill="1" applyBorder="1" applyAlignment="1">
      <alignment horizontal="center" vertical="center"/>
    </xf>
    <xf numFmtId="49" fontId="4" fillId="7" borderId="5" xfId="0" applyNumberFormat="1" applyFont="1" applyFill="1" applyBorder="1" applyAlignment="1" applyProtection="1">
      <alignment horizontal="left" vertical="center"/>
      <protection locked="0"/>
    </xf>
    <xf numFmtId="49" fontId="4" fillId="7" borderId="6" xfId="0" applyNumberFormat="1" applyFont="1" applyFill="1" applyBorder="1" applyAlignment="1" applyProtection="1">
      <alignment horizontal="left" vertical="center"/>
      <protection locked="0"/>
    </xf>
    <xf numFmtId="49" fontId="4" fillId="7" borderId="3" xfId="0" applyNumberFormat="1" applyFont="1" applyFill="1" applyBorder="1" applyAlignment="1" applyProtection="1">
      <alignment horizontal="left" vertical="center"/>
      <protection locked="0"/>
    </xf>
    <xf numFmtId="49" fontId="4" fillId="7" borderId="168" xfId="0" applyNumberFormat="1" applyFont="1" applyFill="1" applyBorder="1" applyAlignment="1" applyProtection="1">
      <alignment horizontal="left" vertical="top" wrapText="1"/>
      <protection locked="0"/>
    </xf>
    <xf numFmtId="49" fontId="4" fillId="7" borderId="170" xfId="0" applyNumberFormat="1" applyFont="1" applyFill="1" applyBorder="1" applyAlignment="1" applyProtection="1">
      <alignment horizontal="left" vertical="top" wrapText="1"/>
      <protection locked="0"/>
    </xf>
    <xf numFmtId="0" fontId="4" fillId="0" borderId="32"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49" fontId="9" fillId="7" borderId="42" xfId="0" quotePrefix="1" applyNumberFormat="1" applyFont="1" applyFill="1" applyBorder="1" applyAlignment="1" applyProtection="1">
      <alignment horizontal="left" vertical="center"/>
      <protection locked="0"/>
    </xf>
    <xf numFmtId="49" fontId="9" fillId="7" borderId="43" xfId="0" quotePrefix="1" applyNumberFormat="1" applyFont="1" applyFill="1" applyBorder="1" applyAlignment="1" applyProtection="1">
      <alignment horizontal="left" vertical="center"/>
      <protection locked="0"/>
    </xf>
    <xf numFmtId="49" fontId="9" fillId="7" borderId="11" xfId="0" quotePrefix="1" applyNumberFormat="1" applyFont="1" applyFill="1" applyBorder="1" applyAlignment="1" applyProtection="1">
      <alignment horizontal="left" vertical="center"/>
      <protection locked="0"/>
    </xf>
    <xf numFmtId="0" fontId="14" fillId="0" borderId="42" xfId="0" applyFont="1" applyFill="1" applyBorder="1" applyAlignment="1">
      <alignment vertical="center"/>
    </xf>
    <xf numFmtId="0" fontId="14" fillId="0" borderId="43" xfId="0" applyFont="1" applyFill="1" applyBorder="1" applyAlignment="1">
      <alignment vertical="center"/>
    </xf>
    <xf numFmtId="0" fontId="14" fillId="0" borderId="44" xfId="0" applyFont="1" applyFill="1" applyBorder="1" applyAlignment="1">
      <alignment vertical="center"/>
    </xf>
    <xf numFmtId="0" fontId="4" fillId="0" borderId="5" xfId="0" applyFont="1" applyFill="1" applyBorder="1" applyAlignment="1">
      <alignment horizontal="center" vertical="center"/>
    </xf>
    <xf numFmtId="49" fontId="9" fillId="7" borderId="82" xfId="0" quotePrefix="1" applyNumberFormat="1" applyFont="1" applyFill="1" applyBorder="1" applyAlignment="1" applyProtection="1">
      <alignment horizontal="left" vertical="center"/>
      <protection locked="0"/>
    </xf>
    <xf numFmtId="49" fontId="9" fillId="7" borderId="48" xfId="0" quotePrefix="1" applyNumberFormat="1" applyFont="1" applyFill="1" applyBorder="1" applyAlignment="1" applyProtection="1">
      <alignment horizontal="left" vertical="center"/>
      <protection locked="0"/>
    </xf>
    <xf numFmtId="49" fontId="9" fillId="7" borderId="80" xfId="0" quotePrefix="1" applyNumberFormat="1" applyFont="1" applyFill="1" applyBorder="1" applyAlignment="1" applyProtection="1">
      <alignment horizontal="left" vertical="center"/>
      <protection locked="0"/>
    </xf>
    <xf numFmtId="0" fontId="14" fillId="0" borderId="82" xfId="0" applyFont="1" applyFill="1" applyBorder="1" applyAlignment="1">
      <alignment vertical="center"/>
    </xf>
    <xf numFmtId="0" fontId="14" fillId="0" borderId="48" xfId="0" applyFont="1" applyFill="1" applyBorder="1" applyAlignment="1">
      <alignment vertical="center"/>
    </xf>
    <xf numFmtId="0" fontId="14" fillId="0" borderId="49" xfId="0" applyFont="1" applyFill="1" applyBorder="1" applyAlignment="1">
      <alignment vertical="center"/>
    </xf>
    <xf numFmtId="0" fontId="4" fillId="0" borderId="169" xfId="0" applyFont="1" applyFill="1" applyBorder="1" applyAlignment="1">
      <alignment horizontal="left" vertical="center"/>
    </xf>
    <xf numFmtId="0" fontId="4" fillId="7" borderId="2" xfId="0" applyFont="1" applyFill="1" applyBorder="1" applyAlignment="1" applyProtection="1">
      <alignment vertical="center"/>
      <protection locked="0"/>
    </xf>
    <xf numFmtId="0" fontId="8" fillId="0" borderId="2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4" fillId="0" borderId="33" xfId="0" applyFont="1" applyFill="1" applyBorder="1" applyAlignment="1">
      <alignment horizontal="center" vertical="center"/>
    </xf>
    <xf numFmtId="0" fontId="7" fillId="0" borderId="0" xfId="0" applyFont="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176" fontId="4" fillId="7" borderId="41" xfId="0" applyNumberFormat="1" applyFont="1" applyFill="1" applyBorder="1" applyAlignment="1" applyProtection="1">
      <alignment horizontal="right" vertical="center"/>
      <protection locked="0"/>
    </xf>
    <xf numFmtId="176" fontId="4" fillId="7" borderId="35" xfId="0" applyNumberFormat="1" applyFont="1" applyFill="1" applyBorder="1" applyAlignment="1" applyProtection="1">
      <alignment horizontal="right" vertical="center"/>
      <protection locked="0"/>
    </xf>
    <xf numFmtId="0" fontId="4" fillId="7" borderId="122"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protection locked="0"/>
    </xf>
    <xf numFmtId="0" fontId="4" fillId="7" borderId="124" xfId="0" applyFont="1" applyFill="1" applyBorder="1" applyAlignment="1" applyProtection="1">
      <alignment horizontal="left" vertical="top" wrapText="1"/>
      <protection locked="0"/>
    </xf>
    <xf numFmtId="0" fontId="4" fillId="7" borderId="125" xfId="0" applyFont="1" applyFill="1" applyBorder="1" applyAlignment="1" applyProtection="1">
      <alignment horizontal="left" vertical="top" wrapText="1"/>
      <protection locked="0"/>
    </xf>
    <xf numFmtId="0" fontId="4" fillId="7" borderId="126" xfId="0" applyFont="1" applyFill="1" applyBorder="1" applyAlignment="1" applyProtection="1">
      <alignment horizontal="left" vertical="top" wrapText="1"/>
      <protection locked="0"/>
    </xf>
    <xf numFmtId="0" fontId="4" fillId="7" borderId="128" xfId="0" applyFont="1" applyFill="1" applyBorder="1" applyAlignment="1" applyProtection="1">
      <alignment horizontal="left" vertical="top" wrapText="1"/>
      <protection locked="0"/>
    </xf>
    <xf numFmtId="0" fontId="4" fillId="0" borderId="168"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7" borderId="17" xfId="0" applyFont="1" applyFill="1" applyBorder="1" applyAlignment="1" applyProtection="1">
      <alignment horizontal="left" vertical="center"/>
      <protection locked="0"/>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4" fillId="7" borderId="9" xfId="0" applyFont="1" applyFill="1" applyBorder="1" applyAlignment="1" applyProtection="1">
      <alignment horizontal="left" vertical="top" wrapText="1"/>
      <protection locked="0"/>
    </xf>
    <xf numFmtId="0" fontId="4" fillId="7" borderId="8" xfId="0" applyFont="1" applyFill="1" applyBorder="1" applyAlignment="1" applyProtection="1">
      <alignment horizontal="left" vertical="top" wrapText="1"/>
      <protection locked="0"/>
    </xf>
    <xf numFmtId="0" fontId="4" fillId="7" borderId="15" xfId="0" applyFont="1" applyFill="1" applyBorder="1" applyAlignment="1" applyProtection="1">
      <alignment horizontal="left" vertical="top" wrapText="1"/>
      <protection locked="0"/>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6" xfId="0" applyFont="1" applyBorder="1" applyAlignment="1">
      <alignment horizontal="left" vertical="top" wrapText="1"/>
    </xf>
    <xf numFmtId="56" fontId="4" fillId="7" borderId="5" xfId="0" applyNumberFormat="1" applyFont="1" applyFill="1" applyBorder="1" applyAlignment="1" applyProtection="1">
      <alignment horizontal="left" vertical="center"/>
      <protection locked="0"/>
    </xf>
    <xf numFmtId="56" fontId="4" fillId="7" borderId="6" xfId="0" applyNumberFormat="1" applyFont="1" applyFill="1" applyBorder="1" applyAlignment="1" applyProtection="1">
      <alignment horizontal="left" vertical="center"/>
      <protection locked="0"/>
    </xf>
    <xf numFmtId="56" fontId="4" fillId="7" borderId="3" xfId="0" applyNumberFormat="1" applyFont="1" applyFill="1" applyBorder="1" applyAlignment="1" applyProtection="1">
      <alignment horizontal="left" vertical="center"/>
      <protection locked="0"/>
    </xf>
    <xf numFmtId="0" fontId="4" fillId="7" borderId="2" xfId="0" quotePrefix="1" applyFont="1" applyFill="1" applyBorder="1" applyAlignment="1" applyProtection="1">
      <alignment horizontal="left" vertical="center"/>
      <protection locked="0"/>
    </xf>
    <xf numFmtId="0" fontId="4" fillId="0" borderId="5" xfId="0" applyFont="1" applyBorder="1" applyAlignment="1">
      <alignment horizontal="right" vertical="top"/>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7" borderId="45" xfId="0" applyFont="1" applyFill="1" applyBorder="1" applyAlignment="1" applyProtection="1">
      <alignment horizontal="right" vertical="center"/>
      <protection locked="0"/>
    </xf>
    <xf numFmtId="0" fontId="4" fillId="7" borderId="30" xfId="0" applyFont="1" applyFill="1" applyBorder="1" applyAlignment="1" applyProtection="1">
      <alignment horizontal="right" vertical="center"/>
      <protection locked="0"/>
    </xf>
    <xf numFmtId="38" fontId="22" fillId="7" borderId="2" xfId="1" applyFont="1" applyFill="1" applyBorder="1" applyAlignment="1" applyProtection="1">
      <alignment horizontal="right" vertical="center"/>
      <protection locked="0"/>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7" borderId="31" xfId="0" applyFont="1" applyFill="1" applyBorder="1" applyAlignment="1" applyProtection="1">
      <alignment horizontal="left" vertical="center"/>
      <protection locked="0"/>
    </xf>
    <xf numFmtId="0" fontId="4" fillId="7" borderId="28" xfId="0" applyNumberFormat="1" applyFont="1" applyFill="1" applyBorder="1" applyAlignment="1" applyProtection="1">
      <alignment horizontal="center" vertical="center"/>
      <protection locked="0"/>
    </xf>
    <xf numFmtId="0" fontId="4" fillId="7" borderId="26" xfId="0" applyNumberFormat="1" applyFont="1" applyFill="1" applyBorder="1" applyAlignment="1" applyProtection="1">
      <alignment horizontal="center" vertical="center"/>
      <protection locked="0"/>
    </xf>
    <xf numFmtId="0" fontId="4" fillId="7" borderId="27" xfId="0" applyNumberFormat="1" applyFont="1" applyFill="1" applyBorder="1" applyAlignment="1" applyProtection="1">
      <alignment horizontal="center" vertical="center"/>
      <protection locked="0"/>
    </xf>
    <xf numFmtId="0" fontId="4" fillId="0" borderId="9" xfId="0" applyFont="1" applyBorder="1" applyAlignment="1">
      <alignment horizontal="right" vertical="top"/>
    </xf>
    <xf numFmtId="0" fontId="4" fillId="0" borderId="29" xfId="0" applyFont="1" applyBorder="1" applyAlignment="1">
      <alignment horizontal="right" vertical="top"/>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54"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7" borderId="5"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18" xfId="0" applyFont="1" applyFill="1" applyBorder="1" applyAlignment="1" applyProtection="1">
      <alignment horizontal="center" vertical="center"/>
      <protection locked="0"/>
    </xf>
    <xf numFmtId="49" fontId="4" fillId="7" borderId="5" xfId="0" applyNumberFormat="1" applyFont="1" applyFill="1" applyBorder="1" applyAlignment="1" applyProtection="1">
      <alignment horizontal="left" vertical="center" wrapText="1"/>
      <protection locked="0"/>
    </xf>
    <xf numFmtId="49" fontId="4" fillId="7" borderId="6" xfId="0" applyNumberFormat="1" applyFont="1" applyFill="1" applyBorder="1" applyAlignment="1" applyProtection="1">
      <alignment horizontal="left" vertical="center" wrapText="1"/>
      <protection locked="0"/>
    </xf>
    <xf numFmtId="49" fontId="4" fillId="7" borderId="18" xfId="0" applyNumberFormat="1" applyFont="1" applyFill="1" applyBorder="1" applyAlignment="1" applyProtection="1">
      <alignment horizontal="left" vertical="center" wrapText="1"/>
      <protection locked="0"/>
    </xf>
    <xf numFmtId="0" fontId="4" fillId="0" borderId="8" xfId="0" applyFont="1" applyBorder="1" applyAlignment="1">
      <alignment horizontal="left" vertical="top" wrapText="1"/>
    </xf>
    <xf numFmtId="0" fontId="4" fillId="0" borderId="30" xfId="0" applyFont="1" applyBorder="1" applyAlignment="1">
      <alignment horizontal="left" vertical="top" wrapText="1"/>
    </xf>
    <xf numFmtId="0" fontId="4" fillId="7" borderId="29" xfId="0" applyFont="1" applyFill="1" applyBorder="1" applyAlignment="1" applyProtection="1">
      <alignment horizontal="center" vertical="center"/>
      <protection locked="0"/>
    </xf>
    <xf numFmtId="0" fontId="4" fillId="7" borderId="30" xfId="0" applyFont="1" applyFill="1" applyBorder="1" applyAlignment="1" applyProtection="1">
      <alignment horizontal="center" vertical="center"/>
      <protection locked="0"/>
    </xf>
    <xf numFmtId="0" fontId="4" fillId="7" borderId="31" xfId="0" applyFont="1" applyFill="1" applyBorder="1" applyAlignment="1" applyProtection="1">
      <alignment horizontal="center" vertical="center"/>
      <protection locked="0"/>
    </xf>
    <xf numFmtId="0" fontId="4" fillId="0" borderId="88" xfId="0" applyFont="1" applyBorder="1" applyAlignment="1">
      <alignment horizontal="left" vertical="center"/>
    </xf>
    <xf numFmtId="0" fontId="0" fillId="0" borderId="2" xfId="0" applyBorder="1" applyAlignment="1">
      <alignment horizontal="left" vertical="center"/>
    </xf>
    <xf numFmtId="0" fontId="4" fillId="0" borderId="30" xfId="0" applyFont="1" applyFill="1" applyBorder="1" applyAlignment="1" applyProtection="1">
      <alignment horizontal="left" vertical="center"/>
    </xf>
    <xf numFmtId="0" fontId="4" fillId="7" borderId="5" xfId="0" applyFont="1" applyFill="1" applyBorder="1" applyAlignment="1" applyProtection="1">
      <alignment horizontal="left" vertical="center" wrapText="1"/>
      <protection locked="0"/>
    </xf>
    <xf numFmtId="0" fontId="4" fillId="7" borderId="6" xfId="0" applyFont="1" applyFill="1" applyBorder="1" applyAlignment="1" applyProtection="1">
      <alignment horizontal="left" vertical="center" wrapText="1"/>
      <protection locked="0"/>
    </xf>
    <xf numFmtId="0" fontId="4" fillId="7" borderId="18" xfId="0" applyFont="1" applyFill="1" applyBorder="1" applyAlignment="1" applyProtection="1">
      <alignment horizontal="left" vertical="center" wrapText="1"/>
      <protection locked="0"/>
    </xf>
    <xf numFmtId="0" fontId="4" fillId="0" borderId="172" xfId="0" applyFont="1" applyFill="1" applyBorder="1" applyAlignment="1">
      <alignment vertical="center"/>
    </xf>
    <xf numFmtId="0" fontId="4" fillId="0" borderId="173" xfId="0" applyFont="1" applyFill="1" applyBorder="1" applyAlignment="1">
      <alignment vertical="center"/>
    </xf>
    <xf numFmtId="0" fontId="4" fillId="0" borderId="174" xfId="0" applyFont="1" applyFill="1" applyBorder="1" applyAlignment="1">
      <alignment vertical="center"/>
    </xf>
    <xf numFmtId="38" fontId="22" fillId="7" borderId="118" xfId="1" applyFont="1" applyFill="1" applyBorder="1" applyAlignment="1" applyProtection="1">
      <alignment horizontal="right" vertical="center"/>
      <protection locked="0"/>
    </xf>
    <xf numFmtId="38" fontId="22" fillId="0" borderId="166" xfId="1" applyFont="1" applyBorder="1" applyAlignment="1" applyProtection="1">
      <alignment horizontal="right" vertical="center"/>
    </xf>
    <xf numFmtId="0" fontId="27" fillId="3" borderId="0" xfId="0" applyFont="1" applyFill="1" applyBorder="1" applyAlignment="1" applyProtection="1">
      <alignment horizontal="left" vertical="center"/>
    </xf>
    <xf numFmtId="0" fontId="4" fillId="7" borderId="63" xfId="0" applyFont="1" applyFill="1" applyBorder="1" applyAlignment="1" applyProtection="1">
      <alignment horizontal="left" vertical="center"/>
      <protection locked="0"/>
    </xf>
    <xf numFmtId="0" fontId="4" fillId="7" borderId="136" xfId="0" applyFont="1" applyFill="1" applyBorder="1" applyAlignment="1" applyProtection="1">
      <alignment horizontal="left" vertical="center"/>
      <protection locked="0"/>
    </xf>
    <xf numFmtId="0" fontId="4" fillId="7" borderId="90" xfId="0" applyFont="1" applyFill="1" applyBorder="1" applyAlignment="1" applyProtection="1">
      <alignment horizontal="left" vertical="center"/>
      <protection locked="0"/>
    </xf>
    <xf numFmtId="0" fontId="4" fillId="7" borderId="142" xfId="0" applyFont="1" applyFill="1" applyBorder="1" applyAlignment="1" applyProtection="1">
      <alignment horizontal="left" vertical="center"/>
      <protection locked="0"/>
    </xf>
    <xf numFmtId="0" fontId="4" fillId="0" borderId="18" xfId="0" applyFont="1" applyFill="1" applyBorder="1" applyAlignment="1">
      <alignment horizontal="left" vertical="center"/>
    </xf>
    <xf numFmtId="0" fontId="4" fillId="0" borderId="143" xfId="0" applyFont="1" applyBorder="1" applyAlignment="1">
      <alignment horizontal="left" vertical="center"/>
    </xf>
    <xf numFmtId="0" fontId="4" fillId="0" borderId="103" xfId="0" applyFont="1" applyBorder="1" applyAlignment="1">
      <alignment horizontal="left" vertical="center"/>
    </xf>
    <xf numFmtId="0" fontId="4" fillId="0" borderId="144" xfId="0" applyFont="1" applyBorder="1" applyAlignment="1">
      <alignment horizontal="left" vertical="center"/>
    </xf>
    <xf numFmtId="38" fontId="24" fillId="8" borderId="2" xfId="1" applyFont="1" applyFill="1" applyBorder="1" applyAlignment="1" applyProtection="1">
      <alignment horizontal="right" vertical="center" shrinkToFit="1"/>
    </xf>
    <xf numFmtId="0" fontId="4" fillId="0" borderId="131" xfId="0" applyFont="1" applyBorder="1" applyAlignment="1">
      <alignment horizontal="left" vertical="center"/>
    </xf>
    <xf numFmtId="0" fontId="4" fillId="0" borderId="132" xfId="0" applyFont="1" applyBorder="1" applyAlignment="1">
      <alignment horizontal="left" vertical="center"/>
    </xf>
    <xf numFmtId="0" fontId="11" fillId="2" borderId="70" xfId="0" applyFont="1" applyFill="1" applyBorder="1" applyAlignment="1">
      <alignment horizontal="center" vertical="center"/>
    </xf>
    <xf numFmtId="0" fontId="11" fillId="2" borderId="109" xfId="0" applyFont="1" applyFill="1" applyBorder="1" applyAlignment="1">
      <alignment horizontal="center" vertical="center"/>
    </xf>
    <xf numFmtId="0" fontId="11" fillId="2" borderId="0" xfId="0" applyFont="1" applyFill="1" applyBorder="1" applyAlignment="1">
      <alignment horizontal="center" vertical="center"/>
    </xf>
  </cellXfs>
  <cellStyles count="2">
    <cellStyle name="桁区切り" xfId="1" builtinId="6"/>
    <cellStyle name="標準" xfId="0" builtinId="0"/>
  </cellStyles>
  <dxfs count="7">
    <dxf>
      <fill>
        <patternFill>
          <bgColor theme="0" tint="-0.14996795556505021"/>
        </patternFill>
      </fill>
    </dxf>
    <dxf>
      <fill>
        <patternFill>
          <bgColor theme="0" tint="-0.14996795556505021"/>
        </patternFill>
      </fill>
    </dxf>
    <dxf>
      <font>
        <strike val="0"/>
        <color theme="0"/>
      </font>
      <fill>
        <patternFill>
          <bgColor rgb="FFC00000"/>
        </patternFill>
      </fill>
      <border>
        <left style="thin">
          <color rgb="FFC00000"/>
        </left>
        <right style="thin">
          <color rgb="FFC00000"/>
        </right>
        <top style="thin">
          <color rgb="FFC00000"/>
        </top>
        <bottom style="thin">
          <color rgb="FFC00000"/>
        </bottom>
        <vertical/>
        <horizontal/>
      </border>
    </dxf>
    <dxf>
      <font>
        <strike val="0"/>
        <color theme="0"/>
      </font>
      <fill>
        <patternFill>
          <bgColor rgb="FFC00000"/>
        </patternFill>
      </fill>
      <border>
        <left style="thin">
          <color rgb="FFC00000"/>
        </left>
        <right style="thin">
          <color rgb="FFC00000"/>
        </right>
        <top style="thin">
          <color rgb="FFC00000"/>
        </top>
        <bottom style="thin">
          <color rgb="FFC00000"/>
        </bottom>
        <vertical/>
        <horizontal/>
      </border>
    </dxf>
    <dxf>
      <font>
        <color theme="0"/>
      </font>
      <fill>
        <patternFill>
          <bgColor rgb="FFC00000"/>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5AFAF"/>
      <color rgb="FFFDFEE7"/>
      <color rgb="FFF4EDE4"/>
      <color rgb="FFF9FDDE"/>
      <color rgb="FFFDE2F2"/>
      <color rgb="FFFFF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W4"/>
  <sheetViews>
    <sheetView showGridLines="0" showRowColHeaders="0" zoomScaleNormal="100" workbookViewId="0">
      <selection activeCell="A5" sqref="A5"/>
    </sheetView>
  </sheetViews>
  <sheetFormatPr defaultColWidth="11.5546875" defaultRowHeight="19.5" x14ac:dyDescent="0.4"/>
  <cols>
    <col min="1" max="1" width="16.44140625" customWidth="1"/>
    <col min="2" max="2" width="9.44140625" bestFit="1" customWidth="1"/>
    <col min="3" max="3" width="8.5546875" bestFit="1" customWidth="1"/>
    <col min="4" max="4" width="13.44140625" bestFit="1" customWidth="1"/>
    <col min="5" max="5" width="15.88671875" bestFit="1" customWidth="1"/>
    <col min="6" max="6" width="13.88671875" bestFit="1" customWidth="1"/>
    <col min="7" max="7" width="13.88671875" customWidth="1"/>
    <col min="8" max="8" width="13.88671875" bestFit="1" customWidth="1"/>
    <col min="9" max="9" width="12" bestFit="1" customWidth="1"/>
    <col min="10" max="10" width="13.88671875" bestFit="1" customWidth="1"/>
    <col min="11" max="11" width="23.33203125" bestFit="1" customWidth="1"/>
    <col min="12" max="12" width="27" bestFit="1" customWidth="1"/>
    <col min="13" max="13" width="21.44140625" bestFit="1" customWidth="1"/>
    <col min="14" max="14" width="21.44140625" customWidth="1"/>
    <col min="15" max="15" width="27" bestFit="1" customWidth="1"/>
    <col min="16" max="16" width="23.33203125" bestFit="1" customWidth="1"/>
    <col min="17" max="17" width="30.88671875" bestFit="1" customWidth="1"/>
    <col min="18" max="18" width="25.109375" bestFit="1" customWidth="1"/>
    <col min="19" max="19" width="25" bestFit="1" customWidth="1"/>
    <col min="20" max="20" width="15.6640625" bestFit="1" customWidth="1"/>
    <col min="21" max="21" width="8.5546875" bestFit="1" customWidth="1"/>
    <col min="22" max="22" width="19.88671875" customWidth="1"/>
    <col min="23" max="23" width="17.5546875" bestFit="1" customWidth="1"/>
    <col min="24" max="24" width="17.5546875" customWidth="1"/>
    <col min="25" max="25" width="17.5546875" bestFit="1" customWidth="1"/>
    <col min="26" max="26" width="15.6640625" bestFit="1" customWidth="1"/>
    <col min="27" max="27" width="17.5546875" bestFit="1" customWidth="1"/>
    <col min="28" max="30" width="23.33203125" bestFit="1" customWidth="1"/>
    <col min="31" max="31" width="23.33203125" customWidth="1"/>
    <col min="32" max="33" width="23.33203125" bestFit="1" customWidth="1"/>
    <col min="34" max="34" width="21.44140625" bestFit="1" customWidth="1"/>
    <col min="35" max="35" width="23.33203125" bestFit="1" customWidth="1"/>
    <col min="36" max="36" width="25" bestFit="1" customWidth="1"/>
    <col min="37" max="37" width="25" customWidth="1"/>
    <col min="38" max="38" width="17.5546875" bestFit="1" customWidth="1"/>
    <col min="39" max="40" width="23.33203125" bestFit="1" customWidth="1"/>
    <col min="41" max="41" width="21.44140625" bestFit="1" customWidth="1"/>
    <col min="42" max="42" width="21.44140625" customWidth="1"/>
    <col min="43" max="43" width="17.5546875" bestFit="1" customWidth="1"/>
    <col min="44" max="44" width="15.6640625" bestFit="1" customWidth="1"/>
    <col min="45" max="46" width="23.33203125" bestFit="1" customWidth="1"/>
    <col min="47" max="47" width="25" bestFit="1" customWidth="1"/>
    <col min="48" max="48" width="23.33203125" bestFit="1" customWidth="1"/>
    <col min="49" max="76" width="23.33203125" customWidth="1"/>
    <col min="77" max="78" width="13.88671875" bestFit="1" customWidth="1"/>
    <col min="79" max="82" width="23.33203125" bestFit="1" customWidth="1"/>
    <col min="83" max="83" width="23.33203125" customWidth="1"/>
    <col min="84" max="86" width="23.33203125" bestFit="1" customWidth="1"/>
    <col min="87" max="87" width="27" bestFit="1" customWidth="1"/>
    <col min="88" max="88" width="34.33203125" bestFit="1" customWidth="1"/>
    <col min="89" max="89" width="23.33203125" bestFit="1" customWidth="1"/>
    <col min="90" max="90" width="23.6640625" bestFit="1" customWidth="1"/>
    <col min="91" max="91" width="27" bestFit="1" customWidth="1"/>
    <col min="92" max="92" width="23.33203125" bestFit="1" customWidth="1"/>
    <col min="93" max="176" width="18.88671875" customWidth="1"/>
  </cols>
  <sheetData>
    <row r="1" spans="1:101" s="40" customFormat="1" ht="114" customHeight="1" thickBot="1" x14ac:dyDescent="0.45">
      <c r="A1" s="38" t="s">
        <v>149</v>
      </c>
      <c r="B1" s="42" t="s">
        <v>151</v>
      </c>
      <c r="C1" s="39" t="s">
        <v>106</v>
      </c>
      <c r="D1" s="39" t="s">
        <v>107</v>
      </c>
      <c r="E1" s="39" t="s">
        <v>235</v>
      </c>
      <c r="F1" s="39" t="s">
        <v>156</v>
      </c>
      <c r="G1" s="62" t="s">
        <v>157</v>
      </c>
      <c r="H1" s="39" t="s">
        <v>108</v>
      </c>
      <c r="I1" s="39" t="s">
        <v>109</v>
      </c>
      <c r="J1" s="39" t="s">
        <v>110</v>
      </c>
      <c r="K1" s="39" t="s">
        <v>111</v>
      </c>
      <c r="L1" s="39" t="s">
        <v>112</v>
      </c>
      <c r="M1" s="39" t="s">
        <v>113</v>
      </c>
      <c r="N1" s="62" t="s">
        <v>158</v>
      </c>
      <c r="O1" s="39" t="s">
        <v>114</v>
      </c>
      <c r="P1" s="39" t="s">
        <v>115</v>
      </c>
      <c r="Q1" s="39" t="s">
        <v>116</v>
      </c>
      <c r="R1" s="39" t="s">
        <v>117</v>
      </c>
      <c r="S1" s="39" t="s">
        <v>118</v>
      </c>
      <c r="T1" s="39" t="s">
        <v>233</v>
      </c>
      <c r="U1" s="39" t="s">
        <v>119</v>
      </c>
      <c r="V1" s="39" t="s">
        <v>236</v>
      </c>
      <c r="W1" s="39" t="s">
        <v>120</v>
      </c>
      <c r="X1" s="62" t="s">
        <v>159</v>
      </c>
      <c r="Y1" s="39" t="s">
        <v>121</v>
      </c>
      <c r="Z1" s="39" t="s">
        <v>122</v>
      </c>
      <c r="AA1" s="39" t="s">
        <v>123</v>
      </c>
      <c r="AB1" s="39" t="s">
        <v>124</v>
      </c>
      <c r="AC1" s="39" t="s">
        <v>125</v>
      </c>
      <c r="AD1" s="39" t="s">
        <v>126</v>
      </c>
      <c r="AE1" s="62" t="s">
        <v>160</v>
      </c>
      <c r="AF1" s="39" t="s">
        <v>127</v>
      </c>
      <c r="AG1" s="39" t="s">
        <v>128</v>
      </c>
      <c r="AH1" s="39" t="s">
        <v>129</v>
      </c>
      <c r="AI1" s="39" t="s">
        <v>130</v>
      </c>
      <c r="AJ1" s="39" t="s">
        <v>131</v>
      </c>
      <c r="AK1" s="39" t="s">
        <v>234</v>
      </c>
      <c r="AL1" s="39" t="s">
        <v>132</v>
      </c>
      <c r="AM1" s="39" t="s">
        <v>133</v>
      </c>
      <c r="AN1" s="39" t="s">
        <v>134</v>
      </c>
      <c r="AO1" s="39" t="s">
        <v>135</v>
      </c>
      <c r="AP1" s="62" t="s">
        <v>161</v>
      </c>
      <c r="AQ1" s="39" t="s">
        <v>136</v>
      </c>
      <c r="AR1" s="39" t="s">
        <v>137</v>
      </c>
      <c r="AS1" s="39" t="s">
        <v>138</v>
      </c>
      <c r="AT1" s="39" t="s">
        <v>139</v>
      </c>
      <c r="AU1" s="39" t="s">
        <v>140</v>
      </c>
      <c r="AV1" s="39" t="s">
        <v>148</v>
      </c>
      <c r="AW1" s="39" t="s">
        <v>202</v>
      </c>
      <c r="AX1" s="39" t="s">
        <v>213</v>
      </c>
      <c r="AY1" s="39" t="s">
        <v>214</v>
      </c>
      <c r="AZ1" s="39" t="s">
        <v>172</v>
      </c>
      <c r="BA1" s="39" t="s">
        <v>203</v>
      </c>
      <c r="BB1" s="39" t="s">
        <v>216</v>
      </c>
      <c r="BC1" s="39" t="s">
        <v>217</v>
      </c>
      <c r="BD1" s="39" t="s">
        <v>218</v>
      </c>
      <c r="BE1" s="39" t="s">
        <v>219</v>
      </c>
      <c r="BF1" s="39" t="s">
        <v>220</v>
      </c>
      <c r="BG1" s="39" t="s">
        <v>280</v>
      </c>
      <c r="BH1" s="39" t="s">
        <v>281</v>
      </c>
      <c r="BI1" s="39" t="s">
        <v>282</v>
      </c>
      <c r="BJ1" s="39" t="s">
        <v>283</v>
      </c>
      <c r="BK1" s="39" t="s">
        <v>284</v>
      </c>
      <c r="BL1" s="39" t="s">
        <v>285</v>
      </c>
      <c r="BM1" s="39" t="s">
        <v>222</v>
      </c>
      <c r="BN1" s="39" t="s">
        <v>223</v>
      </c>
      <c r="BO1" s="39" t="s">
        <v>224</v>
      </c>
      <c r="BP1" s="39" t="s">
        <v>225</v>
      </c>
      <c r="BQ1" s="39" t="s">
        <v>226</v>
      </c>
      <c r="BR1" s="39" t="s">
        <v>227</v>
      </c>
      <c r="BS1" s="39" t="s">
        <v>228</v>
      </c>
      <c r="BT1" s="39" t="s">
        <v>229</v>
      </c>
      <c r="BU1" s="39" t="s">
        <v>256</v>
      </c>
      <c r="BV1" s="39" t="s">
        <v>230</v>
      </c>
      <c r="BW1" s="39" t="s">
        <v>231</v>
      </c>
      <c r="BX1" s="39" t="s">
        <v>232</v>
      </c>
      <c r="BY1" s="39" t="s">
        <v>141</v>
      </c>
      <c r="BZ1" s="39" t="s">
        <v>142</v>
      </c>
      <c r="CA1" s="101" t="str">
        <f>申請書!E178</f>
        <v>本事業は、他の国庫補助金と重複申請はない。</v>
      </c>
      <c r="CB1" s="101" t="str">
        <f>申請書!E180</f>
        <v>本事業は、機器販売等の直接的な営業行為を行う事業でも、市販のソフト導入だけで効率化を図る事業でもない。</v>
      </c>
      <c r="CC1" s="101" t="str">
        <f>申請書!E182</f>
        <v>本申請事業は、補助金受領後もその目的に沿った運用や実施事例としての普及啓蒙に努めることができる。</v>
      </c>
      <c r="CD1" s="101" t="str">
        <f>申請書!E184</f>
        <v>申請者は、業務方法書第7条の各号に該当する者（法人にあってはその役員）ではない。</v>
      </c>
      <c r="CE1" s="101" t="str">
        <f>申請書!E186</f>
        <v>申請者は、債務超過になっていない（直近２年間）。</v>
      </c>
      <c r="CF1" s="101" t="str">
        <f>申請書!E189</f>
        <v>本申請事業が機器設置事業である場合、申請者は顧客を有するＬＰガス販売事業者であって、設置機器の耐用年数まで運用ができる。</v>
      </c>
      <c r="CG1" s="101" t="str">
        <f>申請書!E191</f>
        <v>本申請事業が機器設置事業である場合、事業は事業完了期限までにシステムが正常稼働し、運用開始若しくは運用可能な状態となり、システム間の連携はネットワーク若しくは媒体（メモリ等）により行うことができる。</v>
      </c>
      <c r="CH1" s="101" t="str">
        <f>申請書!E194</f>
        <v>本申請事業の事業区分の機器設置に関する基準、申請者の要件に適合している。</v>
      </c>
      <c r="CI1" s="101" t="str">
        <f>申請書!E197</f>
        <v>補助対象経費が３百万円以上６千万円以下である。</v>
      </c>
      <c r="CJ1" s="101" t="str">
        <f>申請書!E199</f>
        <v>本申請事業が機器設置事業である場合、人件費、外注費を補助対象経費に計上していない。</v>
      </c>
      <c r="CK1" s="101" t="str">
        <f>申請書!E202</f>
        <v>本申請事業は交付決定後開始し、令和３年２月１５日までに完了する計画である。</v>
      </c>
      <c r="CL1" s="101" t="str">
        <f>申請書!E204</f>
        <v>本申請事業に係る売買・請負等の契約は、一般競争又は３社以上の見積取得等競争により実施する予定となっている。</v>
      </c>
      <c r="CM1" s="101" t="str">
        <f>申請書!E206</f>
        <v>本申請事業において利益排除が必要な場合は、振興センターが定めた適切な利益排除方法により利益排除を行っている。</v>
      </c>
      <c r="CN1" s="101" t="str">
        <f>申請書!E208</f>
        <v>本申請事業は、他の取引と明確に区分された単体の取引で行い、実施後その確認が容易な証票が提出できる。特に、補助事業経費の支払いにおいて、金融機関等第三者が証明できる単体の振込依頼書等の明確な証憑が提出できる。</v>
      </c>
      <c r="CO1" s="107" t="str">
        <f>BN1&amp;BM2</f>
        <v>補助事業に要する経費（イ）物品購入費</v>
      </c>
      <c r="CP1" s="108" t="str">
        <f>BN1&amp;BM3</f>
        <v>補助事業に要する経費（ロ）消耗品費等</v>
      </c>
      <c r="CQ1" s="108" t="str">
        <f>BN1&amp;BM4</f>
        <v>補助事業に要する経費（ハ）その他</v>
      </c>
      <c r="CR1" s="108" t="str">
        <f>BO1&amp;BM2</f>
        <v>補助対象経費（イ）物品購入費</v>
      </c>
      <c r="CS1" s="108" t="str">
        <f>BO1&amp;BM3</f>
        <v>補助対象経費（ロ）消耗品費等</v>
      </c>
      <c r="CT1" s="108" t="str">
        <f>BO1&amp;BM4</f>
        <v>補助対象経費（ハ）その他</v>
      </c>
      <c r="CU1" s="108" t="str">
        <f>BP1&amp;BM2</f>
        <v>補助金交付申請額（イ）物品購入費</v>
      </c>
      <c r="CV1" s="108" t="str">
        <f>BP1&amp;BM3</f>
        <v>補助金交付申請額（ロ）消耗品費等</v>
      </c>
      <c r="CW1" s="108" t="str">
        <f>BP1&amp;BM4</f>
        <v>補助金交付申請額（ハ）その他</v>
      </c>
    </row>
    <row r="2" spans="1:101" ht="24" customHeight="1" x14ac:dyDescent="0.4">
      <c r="A2" s="44" t="s">
        <v>150</v>
      </c>
      <c r="B2" s="45" t="s">
        <v>152</v>
      </c>
      <c r="C2" s="35" t="str">
        <f>IF(ISBLANK(申請書!J1),"",申請書!J1)</f>
        <v>令和２年度</v>
      </c>
      <c r="D2" s="35" t="str">
        <f>IF(AND(申請書!AB4&lt;&gt;"",申請書!AE4&lt;&gt;"",申請書!AH4&lt;&gt;""),申請書!Z4&amp;申請書!AB4&amp;申請書!AD4&amp;申請書!AE4&amp;申請書!AG4&amp;申請書!AH4&amp;申請書!AJ4,"")</f>
        <v/>
      </c>
      <c r="E2" s="35" t="str">
        <f>IF(申請書!K19&lt;&gt;"",ASC(申請書!K19),"")</f>
        <v/>
      </c>
      <c r="F2" s="35" t="str">
        <f>IF(申請書!K20&lt;&gt;"",SUBSTITUTE(申請書!K20,"
",""),"")</f>
        <v/>
      </c>
      <c r="G2" s="35" t="str">
        <f>IF(F2&lt;&gt;"",IF(ISERROR(SEARCH("（",申請書!K20)),申請書!K20,MID(申請書!K20,1,SEARCH("（",申請書!K20)-1)),"")</f>
        <v/>
      </c>
      <c r="H2" s="35" t="str">
        <f>IF(申請書!K21&lt;&gt;"",SUBSTITUTE(申請書!K21,"
",""),"")</f>
        <v/>
      </c>
      <c r="I2" s="35" t="str">
        <f>IF(申請書!K22&lt;&gt;"",SUBSTITUTE(申請書!K22,"
",""),"")</f>
        <v/>
      </c>
      <c r="J2" s="35" t="str">
        <f>IF(申請書!K24&lt;&gt;"",ASC(申請書!K24),"")</f>
        <v/>
      </c>
      <c r="K2" s="35" t="str">
        <f>IF(申請書!Z24&lt;&gt;"",申請書!Z24,"")</f>
        <v/>
      </c>
      <c r="L2" s="35" t="str">
        <f>IF(申請書!K25&lt;&gt;"",SUBSTITUTE(申請書!K25,"
",""),"")</f>
        <v/>
      </c>
      <c r="M2" s="35" t="str">
        <f>IF(申請書!K29&lt;&gt;"",SUBSTITUTE(申請書!K29,"
",""),"")</f>
        <v/>
      </c>
      <c r="N2" s="35" t="str">
        <f>IF(M2&lt;&gt;"",IF(ISERROR(SEARCH("（",申請書!K29)),申請書!K29,MID(申請書!K29,1,SEARCH("（",申請書!K29)-1)),"")</f>
        <v/>
      </c>
      <c r="O2" s="35" t="str">
        <f>IF(申請書!K27&lt;&gt;"",SUBSTITUTE(申請書!K27,"
",""),"")</f>
        <v/>
      </c>
      <c r="P2" s="35" t="str">
        <f>IF(申請書!K28&lt;&gt;"",SUBSTITUTE(申請書!K28,"
",""),"")</f>
        <v/>
      </c>
      <c r="Q2" s="35" t="str">
        <f>IF(申請書!K30&lt;&gt;"",ASC(申請書!K30),"")</f>
        <v/>
      </c>
      <c r="R2" s="35" t="str">
        <f>IF(申請書!K31&lt;&gt;"",ASC(申請書!K31),"")</f>
        <v/>
      </c>
      <c r="S2" s="35" t="str">
        <f>IF(申請書!K32&lt;&gt;"",ASC(申請書!K32),"")</f>
        <v/>
      </c>
      <c r="T2" s="35" t="str">
        <f>IF(申請書!K33&lt;&gt;"",ASC(申請書!K33),"")</f>
        <v/>
      </c>
      <c r="U2" s="35" t="str">
        <f>IF(申請書!K41&lt;&gt;"",申請書!K41,"")</f>
        <v/>
      </c>
      <c r="V2" s="61" t="str">
        <f>IF(AND(U2="あり",申請書!K42&lt;&gt;""),ASC(申請書!K42),"")</f>
        <v/>
      </c>
      <c r="W2" s="35" t="str">
        <f>IF(AND(U2="あり",申請書!K43&lt;&gt;""),SUBSTITUTE(申請書!K43,"
",""),"")</f>
        <v/>
      </c>
      <c r="X2" s="35" t="str">
        <f>IF(W2&lt;&gt;"",IF(ISERROR(SEARCH("（",申請書!K43)),申請書!K43,MID(申請書!K43,1,SEARCH("（",申請書!K43)-1)),"")</f>
        <v/>
      </c>
      <c r="Y2" s="35" t="str">
        <f>IF(AND(U2="あり",申請書!K44&lt;&gt;""),SUBSTITUTE(申請書!K44,"
",""),"")</f>
        <v/>
      </c>
      <c r="Z2" s="35" t="str">
        <f>IF(AND(U2="あり",申請書!K45&lt;&gt;""),SUBSTITUTE(申請書!K45,"
",""),"")</f>
        <v/>
      </c>
      <c r="AA2" s="35" t="str">
        <f>IF(AND(U2="あり",申請書!K47&lt;&gt;""),ASC(申請書!K47),"")</f>
        <v/>
      </c>
      <c r="AB2" s="35" t="str">
        <f>IF(AND(U2="あり",申請書!Z47&lt;&gt;""),申請書!Z47,"")</f>
        <v/>
      </c>
      <c r="AC2" s="35" t="str">
        <f>IF(AND(U2="あり",申請書!K48&lt;&gt;""),SUBSTITUTE(申請書!K48,"
",""),"")</f>
        <v/>
      </c>
      <c r="AD2" s="35" t="str">
        <f>IF(AND(U2="あり",申請書!K52&lt;&gt;""),SUBSTITUTE(申請書!K52,"
",""),"")</f>
        <v/>
      </c>
      <c r="AE2" s="35" t="str">
        <f>IF(AD2&lt;&gt;"",IF(ISERROR(SEARCH("（",申請書!K52)),申請書!K52,MID(申請書!K52,1,SEARCH("（",申請書!K52)-1)),"")</f>
        <v/>
      </c>
      <c r="AF2" s="35" t="str">
        <f>IF(AND(U2="あり",申請書!K50&lt;&gt;""),SUBSTITUTE(申請書!K50,"
",""),"")</f>
        <v/>
      </c>
      <c r="AG2" s="35" t="str">
        <f>IF(AND(U2="あり",申請書!K51&lt;&gt;""),SUBSTITUTE(申請書!K51,"
",""),"")</f>
        <v/>
      </c>
      <c r="AH2" s="35" t="str">
        <f>IF(AND(U2="あり",申請書!K53&lt;&gt;""),ASC(申請書!K53),"")</f>
        <v/>
      </c>
      <c r="AI2" s="35" t="str">
        <f>IF(AND(U2="あり",申請書!K54&lt;&gt;""),ASC(申請書!K54),"")</f>
        <v/>
      </c>
      <c r="AJ2" s="35" t="str">
        <f>IF(AND(U2="あり",申請書!K55&lt;&gt;""),ASC(申請書!K55),"")</f>
        <v/>
      </c>
      <c r="AK2" s="35" t="str">
        <f>IF(AND(U2="あり",申請書!K56&lt;&gt;""),ASC(申請書!K56),"")</f>
        <v/>
      </c>
      <c r="AL2" s="35" t="str">
        <f>IF(申請書!K65&lt;&gt;"",SUBSTITUTE(申請書!K65,"
",""),"")</f>
        <v/>
      </c>
      <c r="AM2" s="35" t="str">
        <f>IF(AND(AL2&lt;&gt;"",申請書!K67&lt;&gt;""),SUBSTITUTE(申請書!K67,"
",""),"")</f>
        <v/>
      </c>
      <c r="AN2" s="35" t="str">
        <f>IF(AND(AL2&lt;&gt;"",申請書!K68&lt;&gt;""),SUBSTITUTE(申請書!K68,"
",""),"")</f>
        <v/>
      </c>
      <c r="AO2" s="35" t="str">
        <f>IF(AND(AL2&lt;&gt;"",申請書!K69&lt;&gt;""),SUBSTITUTE(申請書!K69,"
",""),"")</f>
        <v/>
      </c>
      <c r="AP2" s="35" t="str">
        <f>IF(AO2&lt;&gt;"",IF(ISERROR(SEARCH("（",申請書!K69)),申請書!K69,MID(申請書!K69,1,SEARCH("（",申請書!K69)-1)),"")</f>
        <v/>
      </c>
      <c r="AQ2" s="35" t="str">
        <f>IF(AND(AL2&lt;&gt;"",申請書!K70&lt;&gt;""),ASC(申請書!K70),"")</f>
        <v/>
      </c>
      <c r="AR2" s="35" t="str">
        <f>IF(AND(AL2&lt;&gt;"",申請書!K71&lt;&gt;""),SUBSTITUTE(申請書!K71,"
",""),"")</f>
        <v/>
      </c>
      <c r="AS2" s="35" t="str">
        <f>IF(AND(AL2&lt;&gt;"",申請書!K72&lt;&gt;""),ASC(申請書!K72),"")</f>
        <v/>
      </c>
      <c r="AT2" s="35" t="str">
        <f>IF(AND(AL2&lt;&gt;"",申請書!K73&lt;&gt;""),ASC(申請書!K73),"")</f>
        <v/>
      </c>
      <c r="AU2" s="35" t="str">
        <f>IF(AND(AL2&lt;&gt;"",申請書!K74&lt;&gt;""),ASC(申請書!K74),"")</f>
        <v/>
      </c>
      <c r="AV2" s="35" t="str">
        <f>IF(AND(AL2&lt;&gt;"",申請書!K75&lt;&gt;""),ASC(申請書!K75),"")</f>
        <v/>
      </c>
      <c r="AW2" s="35" t="str">
        <f>IF(申請書!K81&lt;&gt;"",申請書!K81,"")</f>
        <v/>
      </c>
      <c r="AX2" s="35" t="str">
        <f>IF(申請書!O81&lt;&gt;"",申請書!O81,"")</f>
        <v/>
      </c>
      <c r="AY2" s="35" t="str">
        <f>IF(申請書!K82&lt;&gt;"",申請書!K82,"")</f>
        <v/>
      </c>
      <c r="AZ2" s="35" t="str">
        <f>IF(申請書!K83&lt;&gt;"",申請書!K83,"")</f>
        <v/>
      </c>
      <c r="BA2" s="35" t="str">
        <f>IF(申請書!K84&lt;&gt;"",申請書!K84,"")</f>
        <v/>
      </c>
      <c r="BB2" s="35" t="str">
        <f>IF(申請書!K85&lt;&gt;"",申請書!K85,"")</f>
        <v/>
      </c>
      <c r="BC2" s="35" t="str">
        <f>IF(申請書!K89&lt;&gt;"",申請書!K89,"")</f>
        <v/>
      </c>
      <c r="BD2" s="35" t="str">
        <f>IF(申請書!Z95&lt;&gt;"",申請書!Z95,"")</f>
        <v/>
      </c>
      <c r="BE2" s="35" t="str">
        <f>IF(申請書!Z97&lt;&gt;"",ASC(申請書!Z97),"")</f>
        <v/>
      </c>
      <c r="BF2" s="35" t="str">
        <f>IF(申請書!M108&lt;&gt;"",申請書!M108,"")</f>
        <v/>
      </c>
      <c r="BG2" s="35" t="str">
        <f>IF(AND(申請書!R121&lt;&gt;"",申請書!M112&lt;&gt;""),申請書!M112,"")</f>
        <v/>
      </c>
      <c r="BH2" s="35" t="str">
        <f>IF(AND(申請書!R121&lt;&gt;"",申請書!M121&lt;&gt;""),申請書!M121,"")</f>
        <v/>
      </c>
      <c r="BI2" s="35" t="str">
        <f>IF(AND(申請書!M129="",申請書!R121&lt;&gt;""),申請書!R121,"")</f>
        <v/>
      </c>
      <c r="BJ2" s="35" t="str">
        <f>IF(AND(申請書!R129&lt;&gt;"",申請書!M127&lt;&gt;""),申請書!M127,"")</f>
        <v/>
      </c>
      <c r="BK2" s="35" t="str">
        <f>IF(AND(申請書!R129&lt;&gt;"",申請書!M129&lt;&gt;""),申請書!M129,"")</f>
        <v/>
      </c>
      <c r="BL2" s="35" t="str">
        <f>IF(申請書!R129&lt;&gt;"",申請書!R129,"")</f>
        <v/>
      </c>
      <c r="BM2" s="102" t="str">
        <f>申請書!D142</f>
        <v>（イ）物品購入費</v>
      </c>
      <c r="BN2" s="104" t="str">
        <f>IF(申請書!L142&lt;&gt;"",申請書!L142,"")</f>
        <v/>
      </c>
      <c r="BO2" s="104" t="str">
        <f>IF(申請書!S142&lt;&gt;"",申請書!S142,"")</f>
        <v/>
      </c>
      <c r="BP2" s="104">
        <f>IF(申請書!AC142&lt;&gt;"",申請書!AC142,"")</f>
        <v>0</v>
      </c>
      <c r="BQ2" s="106" t="s">
        <v>180</v>
      </c>
      <c r="BR2" s="104">
        <f>IF(申請書!L145&lt;&gt;"",申請書!L145,"")</f>
        <v>0</v>
      </c>
      <c r="BS2" s="104">
        <f>IF(申請書!S145&lt;&gt;"",申請書!S145,"")</f>
        <v>0</v>
      </c>
      <c r="BT2" s="104">
        <f>IF(申請書!AC145&lt;&gt;"",申請書!AC145,"")</f>
        <v>0</v>
      </c>
      <c r="BU2" s="104" t="str">
        <f>IF(申請書!AA148&lt;&gt;"",申請書!AA148,"")</f>
        <v/>
      </c>
      <c r="BV2" s="104">
        <f>IF(申請書!W157&lt;&gt;"",申請書!W157,"")</f>
        <v>0</v>
      </c>
      <c r="BW2" s="104" t="str">
        <f>IF(申請書!AC157&lt;&gt;"",申請書!AC157,"")</f>
        <v/>
      </c>
      <c r="BX2" s="104" t="str">
        <f>IF(申請書!AA161&lt;&gt;"",申請書!AA161,"")</f>
        <v/>
      </c>
      <c r="BY2" s="35" t="str">
        <f>申請書!K165</f>
        <v>交付決定日以降</v>
      </c>
      <c r="BZ2" s="35" t="str">
        <f>IF(AND(申請書!M166&lt;&gt;"",申請書!P166&lt;&gt;"",申請書!S166&lt;&gt;""),申請書!K166&amp;申請書!M166&amp;申請書!O166&amp;申請書!P166&amp;申請書!R166&amp;申請書!S166&amp;申請書!U166,"")</f>
        <v/>
      </c>
      <c r="CA2" s="61" t="str">
        <f>IF(ISBLANK(申請書!AE179),"",申請書!AE179)</f>
        <v/>
      </c>
      <c r="CB2" s="61" t="str">
        <f>IF(ISBLANK(申請書!AE181),"",申請書!AE181)</f>
        <v/>
      </c>
      <c r="CC2" s="61" t="str">
        <f>IF(ISBLANK(申請書!AE183),"",申請書!AE183)</f>
        <v/>
      </c>
      <c r="CD2" s="61" t="str">
        <f>IF(ISBLANK(申請書!AE185),"",申請書!AE185)</f>
        <v/>
      </c>
      <c r="CE2" s="61" t="str">
        <f>IF(ISBLANK(申請書!AE187),"",申請書!AE187)</f>
        <v/>
      </c>
      <c r="CF2" s="61" t="str">
        <f>IF(ISBLANK(申請書!AE190),"",申請書!AE190)</f>
        <v/>
      </c>
      <c r="CG2" s="61" t="str">
        <f>IF(ISBLANK(申請書!AE193),"",申請書!AE193)</f>
        <v/>
      </c>
      <c r="CH2" s="61" t="str">
        <f>IF(ISBLANK(申請書!AE195),"",申請書!AE195)</f>
        <v/>
      </c>
      <c r="CI2" s="61" t="str">
        <f>IF(ISBLANK(申請書!AE198),"",申請書!AE198)</f>
        <v/>
      </c>
      <c r="CJ2" s="61" t="str">
        <f>IF(ISBLANK(申請書!AE200),"",申請書!AE200)</f>
        <v/>
      </c>
      <c r="CK2" s="61" t="str">
        <f>IF(ISBLANK(申請書!AE203),"",申請書!AE203)</f>
        <v/>
      </c>
      <c r="CL2" s="61" t="str">
        <f>IF(ISBLANK(申請書!AE205),"",申請書!AE205)</f>
        <v/>
      </c>
      <c r="CM2" s="61" t="str">
        <f>IF(ISBLANK(申請書!AE207),"",申請書!AE207)</f>
        <v/>
      </c>
      <c r="CN2" s="61" t="str">
        <f>IF(ISBLANK(申請書!AE210),"",申請書!AE210)</f>
        <v/>
      </c>
      <c r="CO2" s="109" t="str">
        <f>BN2</f>
        <v/>
      </c>
      <c r="CP2" s="110" t="str">
        <f>BN3</f>
        <v/>
      </c>
      <c r="CQ2" s="110" t="str">
        <f>BN4</f>
        <v/>
      </c>
      <c r="CR2" s="110" t="str">
        <f>BO2</f>
        <v/>
      </c>
      <c r="CS2" s="110" t="str">
        <f>BO3</f>
        <v/>
      </c>
      <c r="CT2" s="110" t="str">
        <f>BO4</f>
        <v/>
      </c>
      <c r="CU2" s="110">
        <f>BP2</f>
        <v>0</v>
      </c>
      <c r="CV2" s="110">
        <f>BP3</f>
        <v>0</v>
      </c>
      <c r="CW2" s="110">
        <f>BP4</f>
        <v>0</v>
      </c>
    </row>
    <row r="3" spans="1:101" ht="24" customHeight="1" x14ac:dyDescent="0.4">
      <c r="A3" s="37"/>
      <c r="B3" s="43"/>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103" t="str">
        <f>申請書!D143</f>
        <v>（ロ）消耗品費等</v>
      </c>
      <c r="BN3" s="105" t="str">
        <f>IF(申請書!L143&lt;&gt;"",申請書!L143,"")</f>
        <v/>
      </c>
      <c r="BO3" s="105" t="str">
        <f>IF(申請書!S143&lt;&gt;"",申請書!S143,"")</f>
        <v/>
      </c>
      <c r="BP3" s="105">
        <f>IF(申請書!AC143&lt;&gt;"",申請書!AC143,"")</f>
        <v>0</v>
      </c>
      <c r="BQ3" s="41"/>
      <c r="BR3" s="36"/>
      <c r="BS3" s="36"/>
      <c r="BT3" s="36"/>
      <c r="BU3" s="36"/>
      <c r="BV3" s="36"/>
      <c r="BW3" s="36"/>
      <c r="BX3" s="36"/>
      <c r="BY3" s="36"/>
      <c r="BZ3" s="36"/>
      <c r="CA3" s="36"/>
      <c r="CB3" s="36"/>
      <c r="CC3" s="36"/>
      <c r="CD3" s="36"/>
      <c r="CE3" s="36"/>
      <c r="CF3" s="36"/>
      <c r="CG3" s="36"/>
      <c r="CH3" s="36"/>
      <c r="CI3" s="36"/>
      <c r="CJ3" s="36"/>
      <c r="CK3" s="36"/>
      <c r="CL3" s="36"/>
      <c r="CM3" s="36"/>
      <c r="CN3" s="36"/>
      <c r="CO3" s="111"/>
      <c r="CP3" s="112"/>
      <c r="CQ3" s="112"/>
      <c r="CR3" s="112"/>
      <c r="CS3" s="112"/>
      <c r="CT3" s="112"/>
      <c r="CU3" s="112"/>
      <c r="CV3" s="112"/>
      <c r="CW3" s="113"/>
    </row>
    <row r="4" spans="1:101" ht="24" customHeight="1" x14ac:dyDescent="0.4">
      <c r="A4" s="37"/>
      <c r="B4" s="43"/>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103" t="str">
        <f>申請書!D144</f>
        <v>（ハ）その他</v>
      </c>
      <c r="BN4" s="105" t="str">
        <f>IF(申請書!L144&lt;&gt;"",申請書!L144,"")</f>
        <v/>
      </c>
      <c r="BO4" s="105" t="str">
        <f>IF(申請書!S144&lt;&gt;"",申請書!S144,"")</f>
        <v/>
      </c>
      <c r="BP4" s="105">
        <f>IF(申請書!AC144&lt;&gt;"",申請書!AC144,"")</f>
        <v>0</v>
      </c>
      <c r="BQ4" s="41"/>
      <c r="BR4" s="36"/>
      <c r="BS4" s="36"/>
      <c r="BT4" s="36"/>
      <c r="BU4" s="36"/>
      <c r="BV4" s="36"/>
      <c r="BW4" s="36"/>
      <c r="BX4" s="36"/>
      <c r="BY4" s="36"/>
      <c r="BZ4" s="36"/>
      <c r="CA4" s="36"/>
      <c r="CB4" s="36"/>
      <c r="CC4" s="36"/>
      <c r="CD4" s="36"/>
      <c r="CE4" s="36"/>
      <c r="CF4" s="36"/>
      <c r="CG4" s="36"/>
      <c r="CH4" s="36"/>
      <c r="CI4" s="36"/>
      <c r="CJ4" s="36"/>
      <c r="CK4" s="36"/>
      <c r="CL4" s="36"/>
      <c r="CM4" s="36"/>
      <c r="CN4" s="36"/>
      <c r="CO4" s="111"/>
      <c r="CP4" s="112"/>
      <c r="CQ4" s="112"/>
      <c r="CR4" s="112"/>
      <c r="CS4" s="112"/>
      <c r="CT4" s="113"/>
      <c r="CU4" s="112"/>
      <c r="CV4" s="112"/>
      <c r="CW4" s="113"/>
    </row>
  </sheetData>
  <sheetProtection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49"/>
  <sheetViews>
    <sheetView showGridLines="0" showRowColHeaders="0" tabSelected="1" view="pageBreakPreview" zoomScale="150" zoomScaleNormal="150" zoomScaleSheetLayoutView="150" workbookViewId="0">
      <pane ySplit="1" topLeftCell="A2" activePane="bottomLeft" state="frozen"/>
      <selection pane="bottomLeft" activeCell="AB4" sqref="AB4:AC4"/>
    </sheetView>
  </sheetViews>
  <sheetFormatPr defaultColWidth="10.6640625" defaultRowHeight="12" x14ac:dyDescent="0.4"/>
  <cols>
    <col min="1" max="1" width="0.88671875" style="4" customWidth="1"/>
    <col min="2" max="2" width="2.109375" style="4" customWidth="1"/>
    <col min="3" max="3" width="2.5546875" style="4" customWidth="1"/>
    <col min="4" max="36" width="2.109375" style="4" customWidth="1"/>
    <col min="37" max="37" width="0.6640625" style="4" customWidth="1"/>
    <col min="38" max="38" width="3" style="15" customWidth="1"/>
    <col min="39" max="39" width="40.5546875" style="16" customWidth="1"/>
    <col min="40" max="42" width="4.88671875" style="4" customWidth="1"/>
    <col min="43" max="43" width="7.44140625" style="4" customWidth="1"/>
    <col min="44" max="44" width="7.44140625" style="63" customWidth="1"/>
    <col min="45" max="16384" width="10.6640625" style="4"/>
  </cols>
  <sheetData>
    <row r="1" spans="1:44" ht="21.95" customHeight="1" x14ac:dyDescent="0.4">
      <c r="A1" s="334"/>
      <c r="B1" s="335"/>
      <c r="C1" s="335"/>
      <c r="D1" s="335"/>
      <c r="E1" s="335"/>
      <c r="F1" s="335"/>
      <c r="G1" s="335"/>
      <c r="H1" s="185"/>
      <c r="I1" s="185"/>
      <c r="J1" s="229" t="s">
        <v>1</v>
      </c>
      <c r="K1" s="229"/>
      <c r="L1" s="229"/>
      <c r="M1" s="229"/>
      <c r="N1" s="313" t="s">
        <v>257</v>
      </c>
      <c r="O1" s="313"/>
      <c r="P1" s="313"/>
      <c r="Q1" s="313"/>
      <c r="R1" s="313"/>
      <c r="S1" s="313"/>
      <c r="T1" s="313"/>
      <c r="U1" s="313"/>
      <c r="V1" s="313"/>
      <c r="W1" s="313"/>
      <c r="X1" s="313"/>
      <c r="Y1" s="313"/>
      <c r="Z1" s="313"/>
      <c r="AA1" s="313"/>
      <c r="AB1" s="313"/>
      <c r="AC1" s="313"/>
      <c r="AD1" s="313"/>
      <c r="AE1" s="313"/>
      <c r="AF1" s="313"/>
      <c r="AG1" s="313"/>
      <c r="AH1" s="313"/>
      <c r="AI1" s="313"/>
      <c r="AJ1" s="7"/>
      <c r="AL1" s="10" t="s">
        <v>105</v>
      </c>
      <c r="AM1" s="24" t="s">
        <v>102</v>
      </c>
    </row>
    <row r="2" spans="1:44" ht="14.1" customHeight="1" x14ac:dyDescent="0.4">
      <c r="A2" s="6"/>
      <c r="B2" s="247" t="s">
        <v>101</v>
      </c>
      <c r="C2" s="247"/>
      <c r="D2" s="247"/>
      <c r="E2" s="247"/>
      <c r="F2" s="248" t="str">
        <f>IF(AND($H$1&lt;&gt;"",$L$1&lt;&gt;""),"【"&amp;$H$1&amp;"・"&amp;$L$1&amp;"】","")</f>
        <v/>
      </c>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9" t="s">
        <v>251</v>
      </c>
      <c r="AJ2" s="249"/>
      <c r="AL2" s="25"/>
      <c r="AM2" s="13"/>
    </row>
    <row r="3" spans="1:44" ht="14.1" customHeight="1" x14ac:dyDescent="0.4">
      <c r="A3" s="5"/>
      <c r="B3" s="6"/>
      <c r="C3" s="6"/>
      <c r="D3" s="6"/>
      <c r="E3" s="6"/>
      <c r="F3" s="6"/>
      <c r="G3" s="6"/>
      <c r="H3" s="6"/>
      <c r="I3" s="6"/>
      <c r="J3" s="6"/>
      <c r="K3" s="6"/>
      <c r="L3" s="6"/>
      <c r="M3" s="6"/>
      <c r="N3" s="6"/>
      <c r="O3" s="6"/>
      <c r="P3" s="6"/>
      <c r="Q3" s="6"/>
      <c r="R3" s="6"/>
      <c r="S3" s="6"/>
      <c r="T3" s="6"/>
      <c r="U3" s="6"/>
      <c r="V3" s="6"/>
      <c r="W3" s="6"/>
      <c r="X3" s="6"/>
      <c r="Y3" s="6"/>
      <c r="Z3" s="6"/>
      <c r="AA3" s="409"/>
      <c r="AB3" s="409"/>
      <c r="AC3" s="409"/>
      <c r="AD3" s="409"/>
      <c r="AE3" s="409"/>
      <c r="AF3" s="409"/>
      <c r="AG3" s="409"/>
      <c r="AH3" s="409"/>
      <c r="AI3" s="409"/>
      <c r="AJ3" s="409"/>
      <c r="AL3" s="25"/>
      <c r="AM3" s="13"/>
    </row>
    <row r="4" spans="1:44" ht="14.1" customHeight="1" x14ac:dyDescent="0.4">
      <c r="B4" s="6"/>
      <c r="C4" s="6"/>
      <c r="D4" s="6"/>
      <c r="E4" s="6"/>
      <c r="F4" s="6"/>
      <c r="G4" s="6"/>
      <c r="H4" s="6"/>
      <c r="I4" s="6"/>
      <c r="J4" s="6"/>
      <c r="K4" s="6"/>
      <c r="L4" s="6"/>
      <c r="M4" s="6"/>
      <c r="N4" s="6"/>
      <c r="O4" s="6"/>
      <c r="P4" s="6"/>
      <c r="Q4" s="6"/>
      <c r="R4" s="6"/>
      <c r="S4" s="6"/>
      <c r="T4" s="6"/>
      <c r="U4" s="6"/>
      <c r="V4" s="6"/>
      <c r="W4" s="6"/>
      <c r="X4" s="12"/>
      <c r="Z4" s="390" t="s">
        <v>143</v>
      </c>
      <c r="AA4" s="391"/>
      <c r="AB4" s="413"/>
      <c r="AC4" s="414"/>
      <c r="AD4" s="21" t="s">
        <v>89</v>
      </c>
      <c r="AE4" s="375"/>
      <c r="AF4" s="376"/>
      <c r="AG4" s="22" t="s">
        <v>2</v>
      </c>
      <c r="AH4" s="377"/>
      <c r="AI4" s="378"/>
      <c r="AJ4" s="23" t="s">
        <v>3</v>
      </c>
      <c r="AL4" s="26" t="str">
        <f>IF(AND(AB4&lt;&gt;"",AE4&lt;&gt;"",AH4&lt;&gt;""),IF(ISERROR(DAY(AB4+2018&amp;"/"&amp;AE4&amp;"/"&amp;AH4)),"!",""),"?")</f>
        <v>?</v>
      </c>
      <c r="AM4" s="13" t="str">
        <f>IF(AL4="","",IF(AL4="?","申請日を入力して下さい。","申請日が間違っています。"))</f>
        <v>申請日を入力して下さい。</v>
      </c>
    </row>
    <row r="5" spans="1:44" s="85" customFormat="1" ht="14.1" customHeight="1" x14ac:dyDescent="0.4">
      <c r="B5" s="6"/>
      <c r="C5" s="6"/>
      <c r="D5" s="6"/>
      <c r="E5" s="6"/>
      <c r="F5" s="6"/>
      <c r="G5" s="6"/>
      <c r="H5" s="6"/>
      <c r="I5" s="6"/>
      <c r="J5" s="6"/>
      <c r="K5" s="6"/>
      <c r="L5" s="6"/>
      <c r="M5" s="6"/>
      <c r="N5" s="6"/>
      <c r="O5" s="6"/>
      <c r="P5" s="6"/>
      <c r="Q5" s="6"/>
      <c r="R5" s="6"/>
      <c r="S5" s="6"/>
      <c r="T5" s="6"/>
      <c r="U5" s="6"/>
      <c r="V5" s="6"/>
      <c r="W5" s="6"/>
      <c r="X5" s="12"/>
      <c r="Z5" s="173"/>
      <c r="AA5" s="173"/>
      <c r="AB5" s="175"/>
      <c r="AC5" s="175"/>
      <c r="AD5" s="12"/>
      <c r="AE5" s="176"/>
      <c r="AF5" s="176"/>
      <c r="AG5" s="174"/>
      <c r="AH5" s="177"/>
      <c r="AI5" s="177"/>
      <c r="AJ5" s="174"/>
      <c r="AL5" s="26"/>
      <c r="AM5" s="13"/>
      <c r="AR5" s="63"/>
    </row>
    <row r="6" spans="1:44" ht="14.1" customHeight="1" x14ac:dyDescent="0.4">
      <c r="B6" s="11" t="s">
        <v>144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L6" s="25"/>
      <c r="AM6" s="13"/>
    </row>
    <row r="7" spans="1:44" ht="14.1" customHeight="1" x14ac:dyDescent="0.4">
      <c r="B7" s="3"/>
      <c r="C7" s="3"/>
      <c r="D7" s="3"/>
      <c r="E7" s="3"/>
      <c r="F7" s="410" t="s">
        <v>5</v>
      </c>
      <c r="G7" s="410"/>
      <c r="H7" s="410"/>
      <c r="I7" s="410" t="s">
        <v>6</v>
      </c>
      <c r="J7" s="410"/>
      <c r="K7" s="410"/>
      <c r="L7" s="410"/>
      <c r="M7" s="410"/>
      <c r="N7" s="11" t="s">
        <v>4</v>
      </c>
      <c r="O7" s="11"/>
      <c r="P7" s="11"/>
      <c r="Q7" s="11"/>
      <c r="R7" s="11"/>
      <c r="S7" s="11"/>
      <c r="T7" s="11"/>
      <c r="U7" s="11"/>
      <c r="V7" s="11"/>
      <c r="W7" s="11"/>
      <c r="X7" s="11"/>
      <c r="Y7" s="11"/>
      <c r="Z7" s="11"/>
      <c r="AA7" s="11"/>
      <c r="AB7" s="11"/>
      <c r="AC7" s="11"/>
      <c r="AD7" s="11"/>
      <c r="AE7" s="11"/>
      <c r="AF7" s="11"/>
      <c r="AG7" s="11"/>
      <c r="AH7" s="11"/>
      <c r="AI7" s="11"/>
      <c r="AJ7" s="11"/>
      <c r="AL7" s="25"/>
      <c r="AM7" s="13"/>
    </row>
    <row r="8" spans="1:44" ht="14.1" customHeight="1" x14ac:dyDescent="0.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L8" s="25"/>
      <c r="AM8" s="13"/>
    </row>
    <row r="9" spans="1:44" ht="14.1" customHeight="1" x14ac:dyDescent="0.4">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L9" s="25"/>
      <c r="AM9" s="13"/>
    </row>
    <row r="10" spans="1:44" ht="14.1" customHeight="1" x14ac:dyDescent="0.4">
      <c r="C10" s="336" t="str">
        <f>IF($J$1&lt;&gt;"","  【"&amp;$J$1&amp;"】石油ガス流通合理化対策事業費補助金（石油ガスの流通合理化及び取引の適正化等に関する支援事業費のうち構造改善推進事業に係るもの）交付申請書","")</f>
        <v xml:space="preserve">  【令和２年度】石油ガス流通合理化対策事業費補助金（石油ガスの流通合理化及び取引の適正化等に関する支援事業費のうち構造改善推進事業に係るもの）交付申請書</v>
      </c>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6"/>
      <c r="AL10" s="26"/>
      <c r="AM10" s="13"/>
    </row>
    <row r="11" spans="1:44" ht="14.1" customHeight="1" x14ac:dyDescent="0.4">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11"/>
      <c r="AL11" s="25"/>
      <c r="AM11" s="13"/>
    </row>
    <row r="12" spans="1:44" ht="14.1" customHeight="1" x14ac:dyDescent="0.4">
      <c r="B12" s="3"/>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
      <c r="AL12" s="25"/>
      <c r="AM12" s="13"/>
    </row>
    <row r="13" spans="1:44" ht="14.1" customHeight="1" x14ac:dyDescent="0.4">
      <c r="C13" s="11" t="s">
        <v>162</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L13" s="25"/>
      <c r="AM13" s="13"/>
    </row>
    <row r="14" spans="1:44" s="85" customFormat="1" ht="14.1" customHeight="1" x14ac:dyDescent="0.4">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L14" s="25"/>
      <c r="AM14" s="13"/>
      <c r="AR14" s="63"/>
    </row>
    <row r="15" spans="1:44" s="85" customFormat="1" ht="14.1" customHeight="1" x14ac:dyDescent="0.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L15" s="25"/>
      <c r="AM15" s="13"/>
      <c r="AR15" s="63"/>
    </row>
    <row r="16" spans="1:44" ht="14.1"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L16" s="25"/>
      <c r="AM16" s="13"/>
    </row>
    <row r="17" spans="1:39" ht="14.1" customHeight="1" x14ac:dyDescent="0.4">
      <c r="B17" s="250" t="s">
        <v>163</v>
      </c>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L17" s="25"/>
      <c r="AM17" s="13"/>
    </row>
    <row r="18" spans="1:39" ht="14.1" customHeight="1" x14ac:dyDescent="0.4">
      <c r="AL18" s="25"/>
      <c r="AM18" s="13"/>
    </row>
    <row r="19" spans="1:39" ht="14.1" customHeight="1" x14ac:dyDescent="0.4">
      <c r="A19" s="3"/>
      <c r="B19" s="3"/>
      <c r="C19" s="17" t="s">
        <v>77</v>
      </c>
      <c r="D19" s="315" t="s">
        <v>7</v>
      </c>
      <c r="E19" s="316"/>
      <c r="F19" s="316"/>
      <c r="G19" s="316"/>
      <c r="H19" s="316"/>
      <c r="I19" s="316"/>
      <c r="J19" s="316"/>
      <c r="K19" s="392"/>
      <c r="L19" s="393"/>
      <c r="M19" s="393"/>
      <c r="N19" s="393"/>
      <c r="O19" s="393"/>
      <c r="P19" s="393"/>
      <c r="Q19" s="393"/>
      <c r="R19" s="393"/>
      <c r="S19" s="394"/>
      <c r="T19" s="395"/>
      <c r="U19" s="396"/>
      <c r="V19" s="396"/>
      <c r="W19" s="396"/>
      <c r="X19" s="396"/>
      <c r="Y19" s="396"/>
      <c r="Z19" s="396"/>
      <c r="AA19" s="396"/>
      <c r="AB19" s="396"/>
      <c r="AC19" s="396"/>
      <c r="AD19" s="396"/>
      <c r="AE19" s="396"/>
      <c r="AF19" s="396"/>
      <c r="AG19" s="396"/>
      <c r="AH19" s="396"/>
      <c r="AI19" s="397"/>
      <c r="AL19" s="26" t="str">
        <f>IF(K19="","?",IF(LEN(K19)&lt;&gt;13,"!",""))</f>
        <v>?</v>
      </c>
      <c r="AM19" s="13" t="str">
        <f>IF(AL19="","",IF(AL19="?","法人番号を入力して下さい。","法人番号は１３桁で入力して下さい。"))</f>
        <v>法人番号を入力して下さい。</v>
      </c>
    </row>
    <row r="20" spans="1:39" ht="14.1" customHeight="1" x14ac:dyDescent="0.4">
      <c r="B20" s="3"/>
      <c r="C20" s="18" t="s">
        <v>78</v>
      </c>
      <c r="D20" s="411" t="s">
        <v>153</v>
      </c>
      <c r="E20" s="411"/>
      <c r="F20" s="411"/>
      <c r="G20" s="411"/>
      <c r="H20" s="411"/>
      <c r="I20" s="411"/>
      <c r="J20" s="412"/>
      <c r="K20" s="379"/>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1"/>
      <c r="AL20" s="26" t="str">
        <f>IF(K20="","?",IF(LEN(K20)&gt;50,"!",""))</f>
        <v>?</v>
      </c>
      <c r="AM20" s="13" t="str">
        <f>IF(AL20="?","申請者の法人名を入力して下さい。",IF(AL20="!","申請者の法人名は５０文字以内で入力して下さい。",""))</f>
        <v>申請者の法人名を入力して下さい。</v>
      </c>
    </row>
    <row r="21" spans="1:39" ht="14.1" customHeight="1" x14ac:dyDescent="0.4">
      <c r="B21" s="3"/>
      <c r="C21" s="19" t="s">
        <v>79</v>
      </c>
      <c r="D21" s="251" t="s">
        <v>154</v>
      </c>
      <c r="E21" s="252"/>
      <c r="F21" s="252"/>
      <c r="G21" s="252"/>
      <c r="H21" s="252"/>
      <c r="I21" s="252"/>
      <c r="J21" s="252"/>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4"/>
      <c r="AL21" s="26" t="str">
        <f>IF(K21="","?",IF(LEN(K21)&gt;20,"!",""))</f>
        <v>?</v>
      </c>
      <c r="AM21" s="13" t="str">
        <f>IF(AL21="?","役職名を入力して下さい。",IF(AL21="!","役職名は２０文字以内で入力して下さい。",""))</f>
        <v>役職名を入力して下さい。</v>
      </c>
    </row>
    <row r="22" spans="1:39" ht="14.1" customHeight="1" x14ac:dyDescent="0.4">
      <c r="A22" s="3"/>
      <c r="B22" s="3"/>
      <c r="C22" s="19" t="s">
        <v>80</v>
      </c>
      <c r="D22" s="251" t="s">
        <v>73</v>
      </c>
      <c r="E22" s="252"/>
      <c r="F22" s="252"/>
      <c r="G22" s="252"/>
      <c r="H22" s="252"/>
      <c r="I22" s="252"/>
      <c r="J22" s="252"/>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4"/>
      <c r="AL22" s="26" t="str">
        <f>IF(K22="","?",IF(LEN(K22)&gt;30,"!",""))</f>
        <v>?</v>
      </c>
      <c r="AM22" s="13" t="str">
        <f>IF(AL22="?","氏名を入力して下さい。",IF(AL22="!","氏名は３０文字以内で入力して下さい。",""))</f>
        <v>氏名を入力して下さい。</v>
      </c>
    </row>
    <row r="23" spans="1:39" ht="14.1" customHeight="1" x14ac:dyDescent="0.4">
      <c r="A23" s="3"/>
      <c r="B23" s="3"/>
      <c r="C23" s="29" t="s">
        <v>81</v>
      </c>
      <c r="D23" s="261" t="s">
        <v>12</v>
      </c>
      <c r="E23" s="261"/>
      <c r="F23" s="261"/>
      <c r="G23" s="261"/>
      <c r="H23" s="261"/>
      <c r="I23" s="261"/>
      <c r="J23" s="261"/>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3"/>
      <c r="AL23" s="26" t="str">
        <f>IF(K24="","?",IF(AND(LEN(K24)=8,COUNTIF(K24,"*-*")),"","!"))</f>
        <v>?</v>
      </c>
      <c r="AM23" s="13" t="str">
        <f>IF(AL23="?","郵便番号○○○-○○○○を半角で入力して下さい。",IF(AL23="!","郵便番号は'-'を含めて８文字で入力して下さい。",""))</f>
        <v>郵便番号○○○-○○○○を半角で入力して下さい。</v>
      </c>
    </row>
    <row r="24" spans="1:39" ht="14.1" customHeight="1" x14ac:dyDescent="0.4">
      <c r="B24" s="3"/>
      <c r="C24" s="32"/>
      <c r="D24" s="252" t="s">
        <v>9</v>
      </c>
      <c r="E24" s="252"/>
      <c r="F24" s="252"/>
      <c r="G24" s="252"/>
      <c r="H24" s="252"/>
      <c r="I24" s="252"/>
      <c r="J24" s="252"/>
      <c r="K24" s="385"/>
      <c r="L24" s="386"/>
      <c r="M24" s="386"/>
      <c r="N24" s="386"/>
      <c r="O24" s="386"/>
      <c r="P24" s="386"/>
      <c r="Q24" s="386"/>
      <c r="R24" s="386"/>
      <c r="S24" s="387"/>
      <c r="T24" s="384" t="s">
        <v>10</v>
      </c>
      <c r="U24" s="384"/>
      <c r="V24" s="384"/>
      <c r="W24" s="384"/>
      <c r="X24" s="384"/>
      <c r="Y24" s="384"/>
      <c r="Z24" s="406"/>
      <c r="AA24" s="406"/>
      <c r="AB24" s="406"/>
      <c r="AC24" s="406"/>
      <c r="AD24" s="406"/>
      <c r="AE24" s="406"/>
      <c r="AF24" s="398"/>
      <c r="AG24" s="262"/>
      <c r="AH24" s="262"/>
      <c r="AI24" s="263"/>
      <c r="AL24" s="26" t="str">
        <f>IF(Z24="","?","")</f>
        <v>?</v>
      </c>
      <c r="AM24" s="13" t="str">
        <f>IF(AL24="?","都道府県を選択して下さい。","")</f>
        <v>都道府県を選択して下さい。</v>
      </c>
    </row>
    <row r="25" spans="1:39" ht="27.95" customHeight="1" x14ac:dyDescent="0.4">
      <c r="B25" s="3"/>
      <c r="C25" s="32"/>
      <c r="D25" s="421" t="s">
        <v>11</v>
      </c>
      <c r="E25" s="421"/>
      <c r="F25" s="421"/>
      <c r="G25" s="421"/>
      <c r="H25" s="421"/>
      <c r="I25" s="421"/>
      <c r="J25" s="421"/>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9"/>
      <c r="AL25" s="26" t="str">
        <f>IF(K25="","?",IF(LEN(K25)&gt;50,"!",""))</f>
        <v>?</v>
      </c>
      <c r="AM25" s="13" t="str">
        <f>IF(AL25="?","都道府県以下の住所を入力して下さい。",IF(AL25="!","住所は５０文字以内で入力して下さい。",""))</f>
        <v>都道府県以下の住所を入力して下さい。</v>
      </c>
    </row>
    <row r="26" spans="1:39" ht="14.1" customHeight="1" x14ac:dyDescent="0.4">
      <c r="B26" s="3"/>
      <c r="C26" s="29" t="s">
        <v>82</v>
      </c>
      <c r="D26" s="473" t="s">
        <v>292</v>
      </c>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5"/>
      <c r="AL26" s="25"/>
      <c r="AM26" s="13"/>
    </row>
    <row r="27" spans="1:39" ht="14.1" customHeight="1" x14ac:dyDescent="0.4">
      <c r="B27" s="3"/>
      <c r="C27" s="32"/>
      <c r="D27" s="405" t="s">
        <v>103</v>
      </c>
      <c r="E27" s="405"/>
      <c r="F27" s="405"/>
      <c r="G27" s="405"/>
      <c r="H27" s="405"/>
      <c r="I27" s="405"/>
      <c r="J27" s="405"/>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5"/>
      <c r="AL27" s="26" t="str">
        <f>IF(K27="","?",IF(LEN(K27)&gt;50,"!",""))</f>
        <v>?</v>
      </c>
      <c r="AM27" s="13" t="str">
        <f>IF(AL27="?","所属部署名を入力して下さい。",IF(AL27="!","所属部署名は３０文字以内で入力して下さい。",""))</f>
        <v>所属部署名を入力して下さい。</v>
      </c>
    </row>
    <row r="28" spans="1:39" ht="14.1" customHeight="1" x14ac:dyDescent="0.4">
      <c r="B28" s="3"/>
      <c r="C28" s="32"/>
      <c r="D28" s="252" t="s">
        <v>61</v>
      </c>
      <c r="E28" s="252"/>
      <c r="F28" s="252"/>
      <c r="G28" s="252"/>
      <c r="H28" s="252"/>
      <c r="I28" s="252"/>
      <c r="J28" s="252"/>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4"/>
      <c r="AL28" s="26" t="str">
        <f>IF(K28="","?",IF(LEN(K28)&gt;20,"!",""))</f>
        <v>?</v>
      </c>
      <c r="AM28" s="13" t="str">
        <f>IF(AL28="?","役職名を入力して下さい。",IF(AL28="!","役職名は２０文字以内で入力して下さい。",""))</f>
        <v>役職名を入力して下さい。</v>
      </c>
    </row>
    <row r="29" spans="1:39" ht="14.1" customHeight="1" x14ac:dyDescent="0.4">
      <c r="B29" s="3"/>
      <c r="C29" s="32"/>
      <c r="D29" s="252" t="s">
        <v>155</v>
      </c>
      <c r="E29" s="252"/>
      <c r="F29" s="252"/>
      <c r="G29" s="252"/>
      <c r="H29" s="252"/>
      <c r="I29" s="252"/>
      <c r="J29" s="252"/>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1"/>
      <c r="AL29" s="26" t="str">
        <f>IF(K29="","?",IF(LEN(K29)&gt;30,"!",""))</f>
        <v>?</v>
      </c>
      <c r="AM29" s="13" t="str">
        <f>IF(AL29="?","実務担当者の氏名を入力して下さい。",IF(AL29="!","実務担当者の氏名は３０文字以内で入力して下さい。",""))</f>
        <v>実務担当者の氏名を入力して下さい。</v>
      </c>
    </row>
    <row r="30" spans="1:39" ht="14.1" customHeight="1" x14ac:dyDescent="0.4">
      <c r="B30" s="3"/>
      <c r="C30" s="32"/>
      <c r="D30" s="252" t="s">
        <v>62</v>
      </c>
      <c r="E30" s="252"/>
      <c r="F30" s="252"/>
      <c r="G30" s="252"/>
      <c r="H30" s="252"/>
      <c r="I30" s="252"/>
      <c r="J30" s="252"/>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5"/>
      <c r="AL30" s="26" t="str">
        <f>IF(K30="","?",IF(AND(COUNTIF(K30,"*@*"),LEN(K30)&lt;51),"","!"))</f>
        <v>?</v>
      </c>
      <c r="AM30" s="13" t="str">
        <f>IF(AL30="?","メールアドレスを半角で入力して下さい。",IF(AL30="!","メールアドレスは'@'を含めて５０文字以内で入力して下さい。",""))</f>
        <v>メールアドレスを半角で入力して下さい。</v>
      </c>
    </row>
    <row r="31" spans="1:39" ht="14.1" customHeight="1" x14ac:dyDescent="0.4">
      <c r="B31" s="3"/>
      <c r="C31" s="32"/>
      <c r="D31" s="252" t="s">
        <v>63</v>
      </c>
      <c r="E31" s="252"/>
      <c r="F31" s="252"/>
      <c r="G31" s="252"/>
      <c r="H31" s="252"/>
      <c r="I31" s="252"/>
      <c r="J31" s="25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3"/>
      <c r="AL31" s="26" t="str">
        <f>IF(K31="","?",IF(AND(COUNTIF(K31,"*-*-*"),LEN(K31)=12),"","!"))</f>
        <v>?</v>
      </c>
      <c r="AM31" s="13" t="str">
        <f>IF(AL31="?","電話番号を市外局番から'-'を含めて半角で入力して下さい。",IF(AL31="!","電話番号は'-'を含めて１２文字以内で入力して下さい。",""))</f>
        <v>電話番号を市外局番から'-'を含めて半角で入力して下さい。</v>
      </c>
    </row>
    <row r="32" spans="1:39" ht="14.1" customHeight="1" x14ac:dyDescent="0.4">
      <c r="B32" s="3"/>
      <c r="C32" s="28"/>
      <c r="D32" s="252" t="s">
        <v>64</v>
      </c>
      <c r="E32" s="252"/>
      <c r="F32" s="252"/>
      <c r="G32" s="252"/>
      <c r="H32" s="252"/>
      <c r="I32" s="252"/>
      <c r="J32" s="25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3"/>
      <c r="AL32" s="26" t="str">
        <f>IF(K32="","?",IF(AND(COUNTIF(K32,"*-*-*"),LEN(K32)=12),"","!"))</f>
        <v>?</v>
      </c>
      <c r="AM32" s="13" t="str">
        <f>IF(AL32="?","FAX番号を市外局番から'-'を含めて半角で入力して下さい。",IF(AL32="!","FAX番号は'-'を含めて１２文字以内で入力して下さい。",""))</f>
        <v>FAX番号を市外局番から'-'を含めて半角で入力して下さい。</v>
      </c>
    </row>
    <row r="33" spans="1:44" ht="14.1" customHeight="1" x14ac:dyDescent="0.4">
      <c r="B33" s="3"/>
      <c r="C33" s="20" t="s">
        <v>83</v>
      </c>
      <c r="D33" s="326" t="s">
        <v>164</v>
      </c>
      <c r="E33" s="327"/>
      <c r="F33" s="327"/>
      <c r="G33" s="327"/>
      <c r="H33" s="327"/>
      <c r="I33" s="327"/>
      <c r="J33" s="327"/>
      <c r="K33" s="328"/>
      <c r="L33" s="329"/>
      <c r="M33" s="329"/>
      <c r="N33" s="329"/>
      <c r="O33" s="329"/>
      <c r="P33" s="329"/>
      <c r="Q33" s="329"/>
      <c r="R33" s="329"/>
      <c r="S33" s="330"/>
      <c r="T33" s="331" t="s">
        <v>165</v>
      </c>
      <c r="U33" s="332"/>
      <c r="V33" s="332"/>
      <c r="W33" s="332"/>
      <c r="X33" s="332"/>
      <c r="Y33" s="332"/>
      <c r="Z33" s="332"/>
      <c r="AA33" s="332"/>
      <c r="AB33" s="332"/>
      <c r="AC33" s="332"/>
      <c r="AD33" s="332"/>
      <c r="AE33" s="332"/>
      <c r="AF33" s="332"/>
      <c r="AG33" s="332"/>
      <c r="AH33" s="332"/>
      <c r="AI33" s="333"/>
      <c r="AL33" s="26" t="str">
        <f>IF(K33="","?","")</f>
        <v>?</v>
      </c>
      <c r="AM33" s="13" t="str">
        <f>IF(AL33="?","販売事業者登録番号を入力して下さい。","")</f>
        <v>販売事業者登録番号を入力して下さい。</v>
      </c>
    </row>
    <row r="34" spans="1:44" ht="14.1" customHeight="1" x14ac:dyDescent="0.4">
      <c r="B34" s="3"/>
      <c r="C34" s="424" t="s">
        <v>296</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L34" s="25"/>
      <c r="AM34" s="13"/>
    </row>
    <row r="35" spans="1:44" ht="14.1" customHeight="1" x14ac:dyDescent="0.4">
      <c r="B35" s="3"/>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L35" s="25"/>
      <c r="AM35" s="13"/>
    </row>
    <row r="36" spans="1:44" s="85" customFormat="1" ht="14.1" customHeight="1" x14ac:dyDescent="0.4">
      <c r="B36" s="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L36" s="25"/>
      <c r="AM36" s="13"/>
      <c r="AR36" s="63"/>
    </row>
    <row r="37" spans="1:44" ht="14.1" customHeight="1" x14ac:dyDescent="0.4">
      <c r="B37" s="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L37" s="25"/>
      <c r="AM37" s="13"/>
    </row>
    <row r="38" spans="1:44" ht="14.1" customHeight="1" x14ac:dyDescent="0.4">
      <c r="AL38" s="25"/>
      <c r="AM38" s="13"/>
    </row>
    <row r="39" spans="1:44" ht="14.1" customHeight="1" x14ac:dyDescent="0.4">
      <c r="B39" s="250" t="s">
        <v>166</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L39" s="25"/>
      <c r="AM39" s="13"/>
    </row>
    <row r="40" spans="1:44" ht="14.1" customHeight="1" x14ac:dyDescent="0.4">
      <c r="AL40" s="25"/>
      <c r="AM40" s="13"/>
    </row>
    <row r="41" spans="1:44" ht="14.1" customHeight="1" x14ac:dyDescent="0.4">
      <c r="B41" s="5"/>
      <c r="C41" s="59" t="s">
        <v>84</v>
      </c>
      <c r="D41" s="429" t="s">
        <v>67</v>
      </c>
      <c r="E41" s="430"/>
      <c r="F41" s="430"/>
      <c r="G41" s="430"/>
      <c r="H41" s="430"/>
      <c r="I41" s="430"/>
      <c r="J41" s="430"/>
      <c r="K41" s="255"/>
      <c r="L41" s="256"/>
      <c r="M41" s="256"/>
      <c r="N41" s="256"/>
      <c r="O41" s="257"/>
      <c r="P41" s="258"/>
      <c r="Q41" s="259"/>
      <c r="R41" s="259"/>
      <c r="S41" s="259"/>
      <c r="T41" s="259"/>
      <c r="U41" s="259"/>
      <c r="V41" s="259"/>
      <c r="W41" s="259"/>
      <c r="X41" s="259"/>
      <c r="Y41" s="259"/>
      <c r="Z41" s="259"/>
      <c r="AA41" s="259"/>
      <c r="AB41" s="259"/>
      <c r="AC41" s="259"/>
      <c r="AD41" s="259"/>
      <c r="AE41" s="259"/>
      <c r="AF41" s="259"/>
      <c r="AG41" s="259"/>
      <c r="AH41" s="259"/>
      <c r="AI41" s="260"/>
      <c r="AL41" s="26" t="str">
        <f>IF(K41="","?","")</f>
        <v>?</v>
      </c>
      <c r="AM41" s="13" t="str">
        <f>IF(AL41="?","共同申請者の有無を選択して下さい。","")</f>
        <v>共同申請者の有無を選択して下さい。</v>
      </c>
    </row>
    <row r="42" spans="1:44" ht="14.1" customHeight="1" x14ac:dyDescent="0.4">
      <c r="A42" s="3"/>
      <c r="B42" s="3"/>
      <c r="C42" s="60" t="s">
        <v>92</v>
      </c>
      <c r="D42" s="337" t="s">
        <v>7</v>
      </c>
      <c r="E42" s="338"/>
      <c r="F42" s="338"/>
      <c r="G42" s="338"/>
      <c r="H42" s="338"/>
      <c r="I42" s="338"/>
      <c r="J42" s="338"/>
      <c r="K42" s="399"/>
      <c r="L42" s="400"/>
      <c r="M42" s="400"/>
      <c r="N42" s="400"/>
      <c r="O42" s="400"/>
      <c r="P42" s="400"/>
      <c r="Q42" s="400"/>
      <c r="R42" s="400"/>
      <c r="S42" s="401"/>
      <c r="T42" s="402"/>
      <c r="U42" s="403"/>
      <c r="V42" s="403"/>
      <c r="W42" s="403"/>
      <c r="X42" s="403"/>
      <c r="Y42" s="403"/>
      <c r="Z42" s="403"/>
      <c r="AA42" s="403"/>
      <c r="AB42" s="403"/>
      <c r="AC42" s="403"/>
      <c r="AD42" s="403"/>
      <c r="AE42" s="403"/>
      <c r="AF42" s="403"/>
      <c r="AG42" s="403"/>
      <c r="AH42" s="403"/>
      <c r="AI42" s="404"/>
      <c r="AL42" s="26" t="str">
        <f>IF($K$41="あり",IF(K42="","?",IF(LEN(K42)&lt;&gt;13,"!","")),"")</f>
        <v/>
      </c>
      <c r="AM42" s="13" t="str">
        <f>IF(AL42="","",IF(AL42="?","法人番号を入力して下さい。","法人番号は１３桁で入力して下さい。"))</f>
        <v/>
      </c>
    </row>
    <row r="43" spans="1:44" ht="14.1" customHeight="1" x14ac:dyDescent="0.4">
      <c r="B43" s="5"/>
      <c r="C43" s="18" t="s">
        <v>79</v>
      </c>
      <c r="D43" s="411" t="s">
        <v>153</v>
      </c>
      <c r="E43" s="411"/>
      <c r="F43" s="411"/>
      <c r="G43" s="411"/>
      <c r="H43" s="411"/>
      <c r="I43" s="411"/>
      <c r="J43" s="412"/>
      <c r="K43" s="426"/>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8"/>
      <c r="AL43" s="26" t="str">
        <f>IF(OR($K$41="なし", $K$41=""),"",IF(K43="","?",IF(LEN(K43)&gt;50,"!","")))</f>
        <v/>
      </c>
      <c r="AM43" s="13" t="str">
        <f>IF(AL43="?","共同申請者の法人名を入力して下さい。",IF(AL43="!","共同申請者の法人名は５０文字以内で入力して下さい。",""))</f>
        <v/>
      </c>
    </row>
    <row r="44" spans="1:44" ht="14.1" customHeight="1" x14ac:dyDescent="0.4">
      <c r="B44" s="5"/>
      <c r="C44" s="19" t="s">
        <v>80</v>
      </c>
      <c r="D44" s="251" t="s">
        <v>154</v>
      </c>
      <c r="E44" s="252"/>
      <c r="F44" s="252"/>
      <c r="G44" s="252"/>
      <c r="H44" s="252"/>
      <c r="I44" s="252"/>
      <c r="J44" s="252"/>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4"/>
      <c r="AL44" s="26" t="str">
        <f>IF(OR($K$41="なし", $K$41=""),"",IF(K44="","?",IF(LEN(K44)&gt;20,"!","")))</f>
        <v/>
      </c>
      <c r="AM44" s="13" t="str">
        <f>IF(AL44="?","役職名を入力して下さい。",IF(AL44="!","役職名は２０文字以内で入力して下さい。",""))</f>
        <v/>
      </c>
    </row>
    <row r="45" spans="1:44" ht="14.1" customHeight="1" x14ac:dyDescent="0.4">
      <c r="B45" s="5"/>
      <c r="C45" s="19" t="s">
        <v>81</v>
      </c>
      <c r="D45" s="251" t="s">
        <v>73</v>
      </c>
      <c r="E45" s="252"/>
      <c r="F45" s="252"/>
      <c r="G45" s="252"/>
      <c r="H45" s="252"/>
      <c r="I45" s="252"/>
      <c r="J45" s="252"/>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4"/>
      <c r="AL45" s="26" t="str">
        <f>IF(OR($K$41="なし", $K$41=""),"",IF(K45="","?",IF(LEN(K45)&gt;30,"!","")))</f>
        <v/>
      </c>
      <c r="AM45" s="13" t="str">
        <f>IF(AL45="?","氏名を入力して下さい。",IF(AL45="!","氏名は３０文字以内で入力して下さい。",""))</f>
        <v/>
      </c>
    </row>
    <row r="46" spans="1:44" ht="14.1" customHeight="1" x14ac:dyDescent="0.4">
      <c r="A46" s="3"/>
      <c r="B46" s="5"/>
      <c r="C46" s="18" t="s">
        <v>82</v>
      </c>
      <c r="D46" s="261" t="s">
        <v>12</v>
      </c>
      <c r="E46" s="261"/>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3"/>
      <c r="AL46" s="26" t="str">
        <f>IF(OR($K$41="なし",$K$41=""),"",IF(K47="","?",IF(AND(LEN(K47)=8,COUNTIF(K47,"*-*")),"","!")))</f>
        <v/>
      </c>
      <c r="AM46" s="13" t="str">
        <f>IF(AL46="?","郵便番号○○○-○○○○を半角で入力して下さい。",IF(AL46="!","郵便番号は'-'を含めて８文字で入力して下さい。",""))</f>
        <v/>
      </c>
    </row>
    <row r="47" spans="1:44" ht="14.1" customHeight="1" x14ac:dyDescent="0.4">
      <c r="B47" s="5"/>
      <c r="C47" s="33"/>
      <c r="D47" s="252" t="s">
        <v>9</v>
      </c>
      <c r="E47" s="252"/>
      <c r="F47" s="252"/>
      <c r="G47" s="252"/>
      <c r="H47" s="252"/>
      <c r="I47" s="252"/>
      <c r="J47" s="252"/>
      <c r="K47" s="432"/>
      <c r="L47" s="433"/>
      <c r="M47" s="433"/>
      <c r="N47" s="433"/>
      <c r="O47" s="433"/>
      <c r="P47" s="433"/>
      <c r="Q47" s="433"/>
      <c r="R47" s="433"/>
      <c r="S47" s="434"/>
      <c r="T47" s="384" t="s">
        <v>10</v>
      </c>
      <c r="U47" s="384"/>
      <c r="V47" s="384"/>
      <c r="W47" s="384"/>
      <c r="X47" s="384"/>
      <c r="Y47" s="384"/>
      <c r="Z47" s="406"/>
      <c r="AA47" s="406"/>
      <c r="AB47" s="406"/>
      <c r="AC47" s="406"/>
      <c r="AD47" s="406"/>
      <c r="AE47" s="406"/>
      <c r="AF47" s="398"/>
      <c r="AG47" s="262"/>
      <c r="AH47" s="262"/>
      <c r="AI47" s="263"/>
      <c r="AL47" s="26" t="str">
        <f>IF(OR($K$41="なし", $K$41=""),"",IF(Z47="","?",""))</f>
        <v/>
      </c>
      <c r="AM47" s="13" t="str">
        <f>IF(AL47="?","都道府県を選択して下さい。","")</f>
        <v/>
      </c>
    </row>
    <row r="48" spans="1:44" ht="27.95" customHeight="1" x14ac:dyDescent="0.4">
      <c r="B48" s="5"/>
      <c r="C48" s="33"/>
      <c r="D48" s="252" t="s">
        <v>11</v>
      </c>
      <c r="E48" s="252"/>
      <c r="F48" s="252"/>
      <c r="G48" s="252"/>
      <c r="H48" s="252"/>
      <c r="I48" s="252"/>
      <c r="J48" s="25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3"/>
      <c r="AL48" s="26" t="str">
        <f>IF(OR($K$41="なし", $K$41=""),"",IF(K48="","?",IF(LEN(K48)&gt;50,"!","")))</f>
        <v/>
      </c>
      <c r="AM48" s="13" t="str">
        <f>IF(AL48="?","都道府県以下の住所を入力して下さい。",IF(AL48="!","住所は５０文字以内で入力して下さい。",""))</f>
        <v/>
      </c>
    </row>
    <row r="49" spans="1:44" ht="14.1" customHeight="1" x14ac:dyDescent="0.4">
      <c r="B49" s="5"/>
      <c r="C49" s="29" t="s">
        <v>83</v>
      </c>
      <c r="D49" s="473" t="s">
        <v>292</v>
      </c>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5"/>
      <c r="AL49" s="26"/>
      <c r="AM49" s="13"/>
    </row>
    <row r="50" spans="1:44" ht="14.1" customHeight="1" x14ac:dyDescent="0.4">
      <c r="B50" s="5"/>
      <c r="C50" s="32"/>
      <c r="D50" s="252" t="s">
        <v>72</v>
      </c>
      <c r="E50" s="252"/>
      <c r="F50" s="252"/>
      <c r="G50" s="252"/>
      <c r="H50" s="252"/>
      <c r="I50" s="252"/>
      <c r="J50" s="252"/>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4"/>
      <c r="AL50" s="26" t="str">
        <f t="shared" ref="AL50" si="0">IF(OR($K$41="なし", $K$41=""),"",IF(K50="","?",IF(LEN(K50)&gt;50,"!","")))</f>
        <v/>
      </c>
      <c r="AM50" s="13" t="str">
        <f>IF(AL50="?","所属部署名を入力して下さい。",IF(AL50="!","所属部署名は３０文字以内で入力して下さい。",""))</f>
        <v/>
      </c>
    </row>
    <row r="51" spans="1:44" ht="14.1" customHeight="1" x14ac:dyDescent="0.4">
      <c r="B51" s="5"/>
      <c r="C51" s="32"/>
      <c r="D51" s="252" t="s">
        <v>61</v>
      </c>
      <c r="E51" s="252"/>
      <c r="F51" s="252"/>
      <c r="G51" s="252"/>
      <c r="H51" s="252"/>
      <c r="I51" s="252"/>
      <c r="J51" s="252"/>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4"/>
      <c r="AL51" s="26" t="str">
        <f>IF(OR($K$41="なし", $K$41=""),"",IF(K51="","?",IF(LEN(K51)&gt;20,"!","")))</f>
        <v/>
      </c>
      <c r="AM51" s="13" t="str">
        <f>IF(AL51="?","役職名を入力して下さい。",IF(AL51="!","役職名は２０文字以内で入力して下さい。",""))</f>
        <v/>
      </c>
    </row>
    <row r="52" spans="1:44" ht="14.1" customHeight="1" x14ac:dyDescent="0.4">
      <c r="B52" s="5"/>
      <c r="C52" s="32"/>
      <c r="D52" s="252" t="s">
        <v>155</v>
      </c>
      <c r="E52" s="252"/>
      <c r="F52" s="252"/>
      <c r="G52" s="252"/>
      <c r="H52" s="252"/>
      <c r="I52" s="252"/>
      <c r="J52" s="252"/>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1"/>
      <c r="AL52" s="26" t="str">
        <f>IF(OR($K$41="なし", $K$41=""),"",IF(K52="","?",IF(LEN(K52)&gt;30,"!","")))</f>
        <v/>
      </c>
      <c r="AM52" s="13" t="str">
        <f>IF(AL52="?","実務担当者の氏名を入力して下さい。",IF(AL52="!","実務担当者の氏名は３０文字以内で入力して下さい。",""))</f>
        <v/>
      </c>
    </row>
    <row r="53" spans="1:44" ht="14.1" customHeight="1" x14ac:dyDescent="0.4">
      <c r="B53" s="5"/>
      <c r="C53" s="32"/>
      <c r="D53" s="252" t="s">
        <v>62</v>
      </c>
      <c r="E53" s="252"/>
      <c r="F53" s="252"/>
      <c r="G53" s="252"/>
      <c r="H53" s="252"/>
      <c r="I53" s="252"/>
      <c r="J53" s="252"/>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5"/>
      <c r="AL53" s="26" t="str">
        <f>IF(OR($K$41="なし", $K$41=""),"",IF(K53="","?",IF(AND(COUNTIF(K53,"*@*"),LEN(K53)&lt;51),"","!")))</f>
        <v/>
      </c>
      <c r="AM53" s="13" t="str">
        <f>IF(AL53="?","メールアドレスを半角で入力して下さい。",IF(AL53="!","メールアドレスは'@'を含めて５０文字以内で入力して下さい。",""))</f>
        <v/>
      </c>
    </row>
    <row r="54" spans="1:44" ht="14.1" customHeight="1" x14ac:dyDescent="0.4">
      <c r="B54" s="5"/>
      <c r="C54" s="32"/>
      <c r="D54" s="252" t="s">
        <v>63</v>
      </c>
      <c r="E54" s="252"/>
      <c r="F54" s="252"/>
      <c r="G54" s="252"/>
      <c r="H54" s="252"/>
      <c r="I54" s="252"/>
      <c r="J54" s="252"/>
      <c r="K54" s="435"/>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3"/>
      <c r="AL54" s="26" t="str">
        <f>IF(OR($K$41="なし", $K$41=""),"",IF(K54="","?",IF(AND(LEN(K54)=12,COUNTIF(K54,"*-*-*")),"","!")))</f>
        <v/>
      </c>
      <c r="AM54" s="13" t="str">
        <f>IF(AL54="?","電話番号を市外局番から'-'を含めて半角で入力して下さい。",IF(AL54="!","電話番号は'-'を含めて１２文字以内で入力して下さい。",""))</f>
        <v/>
      </c>
    </row>
    <row r="55" spans="1:44" ht="14.1" customHeight="1" x14ac:dyDescent="0.4">
      <c r="B55" s="5"/>
      <c r="C55" s="28"/>
      <c r="D55" s="319" t="s">
        <v>64</v>
      </c>
      <c r="E55" s="319"/>
      <c r="F55" s="319"/>
      <c r="G55" s="319"/>
      <c r="H55" s="319"/>
      <c r="I55" s="319"/>
      <c r="J55" s="319"/>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3"/>
      <c r="AL55" s="26" t="str">
        <f>IF(OR($K$41="なし", $K$41=""),"",IF(K55="","?",IF(AND(LEN(K55)=12,COUNTIF(K55,"*-*-*")),"","!")))</f>
        <v/>
      </c>
      <c r="AM55" s="13" t="str">
        <f>IF(AL55="?","FAX番号を市外局番から'-'を含めて半角で入力して下さい。",IF(AL55="!","FAX番号は'-'を含めて１２文字以内で入力して下さい。",""))</f>
        <v/>
      </c>
    </row>
    <row r="56" spans="1:44" ht="14.1" customHeight="1" x14ac:dyDescent="0.4">
      <c r="B56" s="9"/>
      <c r="C56" s="20" t="s">
        <v>167</v>
      </c>
      <c r="D56" s="326" t="s">
        <v>164</v>
      </c>
      <c r="E56" s="327"/>
      <c r="F56" s="327"/>
      <c r="G56" s="327"/>
      <c r="H56" s="327"/>
      <c r="I56" s="327"/>
      <c r="J56" s="327"/>
      <c r="K56" s="328"/>
      <c r="L56" s="329"/>
      <c r="M56" s="329"/>
      <c r="N56" s="329"/>
      <c r="O56" s="329"/>
      <c r="P56" s="329"/>
      <c r="Q56" s="329"/>
      <c r="R56" s="329"/>
      <c r="S56" s="330"/>
      <c r="T56" s="331" t="s">
        <v>165</v>
      </c>
      <c r="U56" s="332"/>
      <c r="V56" s="332"/>
      <c r="W56" s="332"/>
      <c r="X56" s="332"/>
      <c r="Y56" s="332"/>
      <c r="Z56" s="332"/>
      <c r="AA56" s="332"/>
      <c r="AB56" s="332"/>
      <c r="AC56" s="332"/>
      <c r="AD56" s="332"/>
      <c r="AE56" s="332"/>
      <c r="AF56" s="332"/>
      <c r="AG56" s="332"/>
      <c r="AH56" s="332"/>
      <c r="AI56" s="333"/>
      <c r="AL56" s="26" t="str">
        <f>IF(OR($K$41="なし", $K$41=""),"",IF(K56="","?",""))</f>
        <v/>
      </c>
      <c r="AM56" s="13" t="str">
        <f>IF(AL56="?","販売事業者登録番号を入力して下さい。","")</f>
        <v/>
      </c>
    </row>
    <row r="57" spans="1:44" ht="14.1" customHeight="1" x14ac:dyDescent="0.4">
      <c r="B57" s="9"/>
      <c r="C57" s="324" t="s">
        <v>293</v>
      </c>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L57" s="25"/>
      <c r="AM57" s="13"/>
    </row>
    <row r="58" spans="1:44" ht="14.1" customHeight="1" x14ac:dyDescent="0.4">
      <c r="B58" s="9"/>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L58" s="25"/>
      <c r="AM58" s="13"/>
    </row>
    <row r="59" spans="1:44" ht="14.1" customHeight="1" x14ac:dyDescent="0.4">
      <c r="A59" s="6"/>
      <c r="B59" s="247" t="s">
        <v>101</v>
      </c>
      <c r="C59" s="247"/>
      <c r="D59" s="247"/>
      <c r="E59" s="247"/>
      <c r="F59" s="248" t="str">
        <f>IF(AND($H$1&lt;&gt;"",$L$1&lt;&gt;""),"【"&amp;$H$1&amp;"・"&amp;$L$1&amp;"】","")</f>
        <v/>
      </c>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9" t="s">
        <v>253</v>
      </c>
      <c r="AJ59" s="249"/>
      <c r="AL59" s="25"/>
      <c r="AM59" s="13"/>
    </row>
    <row r="60" spans="1:44" s="85" customFormat="1" ht="14.1" customHeight="1" x14ac:dyDescent="0.4">
      <c r="A60" s="6"/>
      <c r="B60" s="178"/>
      <c r="C60" s="178"/>
      <c r="D60" s="178"/>
      <c r="E60" s="178"/>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80"/>
      <c r="AJ60" s="180"/>
      <c r="AL60" s="25"/>
      <c r="AM60" s="13"/>
      <c r="AR60" s="63"/>
    </row>
    <row r="61" spans="1:44" s="85" customFormat="1" ht="14.1" customHeight="1" x14ac:dyDescent="0.4">
      <c r="A61" s="6"/>
      <c r="B61" s="178"/>
      <c r="C61" s="178"/>
      <c r="D61" s="178"/>
      <c r="E61" s="178"/>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80"/>
      <c r="AJ61" s="180"/>
      <c r="AL61" s="25"/>
      <c r="AM61" s="13"/>
      <c r="AR61" s="63"/>
    </row>
    <row r="62" spans="1:44" ht="14.1" customHeight="1" x14ac:dyDescent="0.4">
      <c r="AL62" s="25"/>
      <c r="AM62" s="13"/>
    </row>
    <row r="63" spans="1:44" ht="14.1" customHeight="1" x14ac:dyDescent="0.4">
      <c r="B63" s="250" t="s">
        <v>168</v>
      </c>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L63" s="25"/>
      <c r="AM63" s="13"/>
    </row>
    <row r="64" spans="1:44" ht="14.1" customHeight="1" x14ac:dyDescent="0.4">
      <c r="AL64" s="25"/>
      <c r="AM64" s="13"/>
    </row>
    <row r="65" spans="2:44" ht="14.1" customHeight="1" x14ac:dyDescent="0.4">
      <c r="B65" s="5"/>
      <c r="C65" s="17" t="s">
        <v>84</v>
      </c>
      <c r="D65" s="315" t="s">
        <v>8</v>
      </c>
      <c r="E65" s="316"/>
      <c r="F65" s="316"/>
      <c r="G65" s="316"/>
      <c r="H65" s="316"/>
      <c r="I65" s="316"/>
      <c r="J65" s="316"/>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8"/>
      <c r="AL65" s="26" t="str">
        <f>IF(K65="","?",IF(LEN(K65)&gt;50,"!",""))</f>
        <v>?</v>
      </c>
      <c r="AM65" s="13" t="str">
        <f>IF(AL65="?","履行補助者がいる場合、その法人名を入力して下さい。",IF(AL65="!","履行補助者の法人名は５０文字以内で入力して下さい。",""))</f>
        <v>履行補助者がいる場合、その法人名を入力して下さい。</v>
      </c>
    </row>
    <row r="66" spans="2:44" ht="14.1" customHeight="1" x14ac:dyDescent="0.4">
      <c r="B66" s="5"/>
      <c r="C66" s="29" t="s">
        <v>78</v>
      </c>
      <c r="D66" s="261" t="s">
        <v>74</v>
      </c>
      <c r="E66" s="261"/>
      <c r="F66" s="261"/>
      <c r="G66" s="261"/>
      <c r="H66" s="261"/>
      <c r="I66" s="261"/>
      <c r="J66" s="261"/>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3"/>
      <c r="AL66" s="25"/>
      <c r="AM66" s="13"/>
    </row>
    <row r="67" spans="2:44" ht="14.1" customHeight="1" x14ac:dyDescent="0.4">
      <c r="B67" s="5"/>
      <c r="C67" s="30"/>
      <c r="D67" s="314" t="s">
        <v>75</v>
      </c>
      <c r="E67" s="261"/>
      <c r="F67" s="261"/>
      <c r="G67" s="261"/>
      <c r="H67" s="261"/>
      <c r="I67" s="261"/>
      <c r="J67" s="251"/>
      <c r="K67" s="470"/>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2"/>
      <c r="AL67" s="26" t="str">
        <f>IF($K$65="","",IF(K67="","?",IF(LEN(K67)&gt;50,"!","")))</f>
        <v/>
      </c>
      <c r="AM67" s="13" t="str">
        <f>IF(AL67="?","所属部署名を入力して下さい。",IF(AL67="!","所属部署名は３０文字以内で入力して下さい。",""))</f>
        <v/>
      </c>
    </row>
    <row r="68" spans="2:44" ht="14.1" customHeight="1" x14ac:dyDescent="0.4">
      <c r="B68" s="5"/>
      <c r="C68" s="30"/>
      <c r="D68" s="314" t="s">
        <v>76</v>
      </c>
      <c r="E68" s="261"/>
      <c r="F68" s="261"/>
      <c r="G68" s="261"/>
      <c r="H68" s="261"/>
      <c r="I68" s="261"/>
      <c r="J68" s="251"/>
      <c r="K68" s="459"/>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1"/>
      <c r="AL68" s="26" t="str">
        <f>IF($K$65="","",IF(K68="","?",IF(LEN(K68)&gt;20,"!","")))</f>
        <v/>
      </c>
      <c r="AM68" s="13" t="str">
        <f>IF(AL68="?","役職名を入力して下さい。",IF(AL68="!","役職名は２０文字以内で入力して下さい。",""))</f>
        <v/>
      </c>
    </row>
    <row r="69" spans="2:44" ht="14.1" customHeight="1" x14ac:dyDescent="0.4">
      <c r="B69" s="5"/>
      <c r="C69" s="30"/>
      <c r="D69" s="314" t="s">
        <v>155</v>
      </c>
      <c r="E69" s="261"/>
      <c r="F69" s="261"/>
      <c r="G69" s="261"/>
      <c r="H69" s="261"/>
      <c r="I69" s="261"/>
      <c r="J69" s="251"/>
      <c r="K69" s="349"/>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1"/>
      <c r="AL69" s="26" t="str">
        <f>IF($K$65="","",IF(K69="","?",IF(LEN(K69)&gt;30,"!","")))</f>
        <v/>
      </c>
      <c r="AM69" s="13" t="str">
        <f>IF(AL69="?","氏名を入力して下さい。",IF(AL69="!","氏名は３０文字以内で入力して下さい。",""))</f>
        <v/>
      </c>
    </row>
    <row r="70" spans="2:44" ht="14.1" customHeight="1" x14ac:dyDescent="0.4">
      <c r="B70" s="5"/>
      <c r="C70" s="30"/>
      <c r="D70" s="252" t="s">
        <v>9</v>
      </c>
      <c r="E70" s="252"/>
      <c r="F70" s="252"/>
      <c r="G70" s="252"/>
      <c r="H70" s="252"/>
      <c r="I70" s="252"/>
      <c r="J70" s="252"/>
      <c r="K70" s="346"/>
      <c r="L70" s="347"/>
      <c r="M70" s="347"/>
      <c r="N70" s="347"/>
      <c r="O70" s="347"/>
      <c r="P70" s="347"/>
      <c r="Q70" s="347"/>
      <c r="R70" s="347"/>
      <c r="S70" s="348"/>
      <c r="T70" s="261"/>
      <c r="U70" s="261"/>
      <c r="V70" s="261"/>
      <c r="W70" s="261"/>
      <c r="X70" s="261"/>
      <c r="Y70" s="261"/>
      <c r="Z70" s="261"/>
      <c r="AA70" s="261"/>
      <c r="AB70" s="261"/>
      <c r="AC70" s="261"/>
      <c r="AD70" s="261"/>
      <c r="AE70" s="261"/>
      <c r="AF70" s="261"/>
      <c r="AG70" s="261"/>
      <c r="AH70" s="261"/>
      <c r="AI70" s="483"/>
      <c r="AL70" s="26" t="str">
        <f>IF($K$65="","",IF(K70="","?",IF(AND(LEN(K70)=8,COUNTIF(K70,"*-*")),"","!")))</f>
        <v/>
      </c>
      <c r="AM70" s="13" t="str">
        <f>IF(AL70="?","郵便番号○○○-○○○○を半角で入力して下さい。",IF(AL70="!","郵便番号は'-'を含めて８文字で入力して下さい。",""))</f>
        <v/>
      </c>
    </row>
    <row r="71" spans="2:44" ht="27.95" customHeight="1" x14ac:dyDescent="0.4">
      <c r="B71" s="5"/>
      <c r="C71" s="30"/>
      <c r="D71" s="252" t="s">
        <v>104</v>
      </c>
      <c r="E71" s="252"/>
      <c r="F71" s="252"/>
      <c r="G71" s="252"/>
      <c r="H71" s="252"/>
      <c r="I71" s="252"/>
      <c r="J71" s="25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3"/>
      <c r="AL71" s="26" t="str">
        <f>IF($K$65="","",IF(K71="","?",IF(LEN(K71)&gt;50,"!","")))</f>
        <v/>
      </c>
      <c r="AM71" s="13" t="str">
        <f>IF(AL71="?","都道府県を含む住所を入力して下さい。",IF(AL71="!","住所は５０文字以内で入力して下さい。",""))</f>
        <v/>
      </c>
    </row>
    <row r="72" spans="2:44" ht="14.1" customHeight="1" x14ac:dyDescent="0.4">
      <c r="B72" s="5"/>
      <c r="C72" s="30"/>
      <c r="D72" s="314" t="s">
        <v>62</v>
      </c>
      <c r="E72" s="261"/>
      <c r="F72" s="261"/>
      <c r="G72" s="261"/>
      <c r="H72" s="261"/>
      <c r="I72" s="261"/>
      <c r="J72" s="251"/>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5"/>
      <c r="AL72" s="26" t="str">
        <f>IF($K$65="","",IF(K72="","?",IF(AND(COUNTIF(K72,"*@*"),LEN(K72)&lt;51),"","!")))</f>
        <v/>
      </c>
      <c r="AM72" s="13" t="str">
        <f>IF(AL72="?","メールアドレスを半角で入力して下さい。",IF(AL72="!","メールアドレスは'@'を含めて５０文字以内で入力して下さい。",""))</f>
        <v/>
      </c>
    </row>
    <row r="73" spans="2:44" ht="14.1" customHeight="1" x14ac:dyDescent="0.4">
      <c r="B73" s="5"/>
      <c r="C73" s="30"/>
      <c r="D73" s="314" t="s">
        <v>63</v>
      </c>
      <c r="E73" s="261"/>
      <c r="F73" s="261"/>
      <c r="G73" s="261"/>
      <c r="H73" s="261"/>
      <c r="I73" s="261"/>
      <c r="J73" s="251"/>
      <c r="K73" s="346"/>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54"/>
      <c r="AL73" s="26" t="str">
        <f>IF($K$65="","",IF(K73="","?",IF(AND(LEN(K73)=12,COUNTIF(K73,"*-*-*")),"","!")))</f>
        <v/>
      </c>
      <c r="AM73" s="13" t="str">
        <f>IF(AL73="?","電話番号を市外局番から'-'を含めて半角で入力して下さい。",IF(AL73="!","電話番号は'-'を含めて１２文字以内で入力して下さい。",""))</f>
        <v/>
      </c>
    </row>
    <row r="74" spans="2:44" ht="14.1" customHeight="1" x14ac:dyDescent="0.4">
      <c r="B74" s="5"/>
      <c r="C74" s="34"/>
      <c r="D74" s="314" t="s">
        <v>64</v>
      </c>
      <c r="E74" s="261"/>
      <c r="F74" s="261"/>
      <c r="G74" s="261"/>
      <c r="H74" s="261"/>
      <c r="I74" s="261"/>
      <c r="J74" s="251"/>
      <c r="K74" s="346"/>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54"/>
      <c r="AL74" s="26" t="str">
        <f>IF($K$65="","",IF(K74="","?",IF(AND(LEN(K74)=12,COUNTIF(K74,"*-*-*")),"","!")))</f>
        <v/>
      </c>
      <c r="AM74" s="13" t="str">
        <f>IF(AL74="?","FAX番号を市外局番から'-'を含めて半角で入力して下さい。",IF(AL74="!","FAX番号は'-'を含めて１２文字以内で入力して下さい。",""))</f>
        <v/>
      </c>
    </row>
    <row r="75" spans="2:44" ht="14.1" customHeight="1" x14ac:dyDescent="0.4">
      <c r="B75" s="5"/>
      <c r="C75" s="31"/>
      <c r="D75" s="442" t="s">
        <v>147</v>
      </c>
      <c r="E75" s="443"/>
      <c r="F75" s="443"/>
      <c r="G75" s="443"/>
      <c r="H75" s="443"/>
      <c r="I75" s="443"/>
      <c r="J75" s="326"/>
      <c r="K75" s="328"/>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444"/>
      <c r="AL75" s="26" t="str">
        <f>IF($K$65="","",IF(K75="","?",IF(AND(LEN(K75)=13,COUNTIF(K75,"*-*-*")),"","!")))</f>
        <v/>
      </c>
      <c r="AM75" s="13" t="str">
        <f>IF(AL75="?","携帯電話番号を'-'を含めて半角で入力して下さい。",IF(AL75="!","携帯電話番号は'-'を含めて１３文字以内で入力して下さい。",""))</f>
        <v/>
      </c>
    </row>
    <row r="76" spans="2:44" ht="14.1" customHeight="1" x14ac:dyDescent="0.4">
      <c r="AL76" s="25"/>
      <c r="AM76" s="13"/>
    </row>
    <row r="77" spans="2:44" s="85" customFormat="1" ht="14.1" customHeight="1" x14ac:dyDescent="0.4">
      <c r="AL77" s="25"/>
      <c r="AM77" s="13"/>
      <c r="AR77" s="63"/>
    </row>
    <row r="78" spans="2:44" s="85" customFormat="1" ht="14.1" customHeight="1" x14ac:dyDescent="0.4">
      <c r="AL78" s="25"/>
      <c r="AM78" s="13"/>
      <c r="AR78" s="63"/>
    </row>
    <row r="79" spans="2:44" ht="14.1" customHeight="1" x14ac:dyDescent="0.4">
      <c r="B79" s="250" t="s">
        <v>169</v>
      </c>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L79" s="25"/>
      <c r="AM79" s="13"/>
    </row>
    <row r="80" spans="2:44" ht="14.1" customHeight="1" x14ac:dyDescent="0.4">
      <c r="AL80" s="25"/>
      <c r="AM80" s="13"/>
    </row>
    <row r="81" spans="3:44" ht="14.1" customHeight="1" x14ac:dyDescent="0.4">
      <c r="C81" s="68" t="s">
        <v>77</v>
      </c>
      <c r="D81" s="66" t="s">
        <v>170</v>
      </c>
      <c r="E81" s="66"/>
      <c r="F81" s="66"/>
      <c r="G81" s="66"/>
      <c r="H81" s="66"/>
      <c r="I81" s="66"/>
      <c r="J81" s="69"/>
      <c r="K81" s="445"/>
      <c r="L81" s="446"/>
      <c r="M81" s="446"/>
      <c r="N81" s="447"/>
      <c r="O81" s="484" t="str">
        <f>IF(ISERROR(VLOOKUP(K81,マスターデータ!E2:F3,2,FALSE)),"",VLOOKUP(K81,マスターデータ!E2:F3,2,FALSE))</f>
        <v/>
      </c>
      <c r="P81" s="485"/>
      <c r="Q81" s="485"/>
      <c r="R81" s="485"/>
      <c r="S81" s="485"/>
      <c r="T81" s="485"/>
      <c r="U81" s="485"/>
      <c r="V81" s="485"/>
      <c r="W81" s="485"/>
      <c r="X81" s="485"/>
      <c r="Y81" s="485"/>
      <c r="Z81" s="485"/>
      <c r="AA81" s="485"/>
      <c r="AB81" s="486"/>
      <c r="AC81" s="239">
        <v>1</v>
      </c>
      <c r="AD81" s="230" t="s">
        <v>258</v>
      </c>
      <c r="AE81" s="231"/>
      <c r="AF81" s="231"/>
      <c r="AG81" s="231"/>
      <c r="AH81" s="231"/>
      <c r="AI81" s="232"/>
      <c r="AL81" s="26" t="str">
        <f>IF(K81="","?",IF(OR(K81&lt;1,K81&gt;2),"!",""))</f>
        <v>?</v>
      </c>
      <c r="AM81" s="13" t="str">
        <f>IF(AL81="?","事業区分を入力して下さい。",IF(AL81="!","事業区分は１または２を入力して下さい。",""))</f>
        <v>事業区分を入力して下さい。</v>
      </c>
    </row>
    <row r="82" spans="3:44" ht="14.1" customHeight="1" x14ac:dyDescent="0.4">
      <c r="C82" s="67"/>
      <c r="D82" s="488" t="s">
        <v>171</v>
      </c>
      <c r="E82" s="489"/>
      <c r="F82" s="489"/>
      <c r="G82" s="489"/>
      <c r="H82" s="489"/>
      <c r="I82" s="489"/>
      <c r="J82" s="489"/>
      <c r="K82" s="480"/>
      <c r="L82" s="481"/>
      <c r="M82" s="481"/>
      <c r="N82" s="481"/>
      <c r="O82" s="481"/>
      <c r="P82" s="481"/>
      <c r="Q82" s="481"/>
      <c r="R82" s="481"/>
      <c r="S82" s="481"/>
      <c r="T82" s="481"/>
      <c r="U82" s="481"/>
      <c r="V82" s="481"/>
      <c r="W82" s="481"/>
      <c r="X82" s="481"/>
      <c r="Y82" s="481"/>
      <c r="Z82" s="481"/>
      <c r="AA82" s="481"/>
      <c r="AB82" s="482"/>
      <c r="AC82" s="240"/>
      <c r="AD82" s="233"/>
      <c r="AE82" s="234"/>
      <c r="AF82" s="234"/>
      <c r="AG82" s="234"/>
      <c r="AH82" s="234"/>
      <c r="AI82" s="235"/>
      <c r="AL82" s="26" t="str">
        <f>IF(K82="","?","")</f>
        <v>?</v>
      </c>
      <c r="AM82" s="13" t="str">
        <f>IF(AL82="?","通信機器の供給元を入力して下さい。","")</f>
        <v>通信機器の供給元を入力して下さい。</v>
      </c>
    </row>
    <row r="83" spans="3:44" ht="14.1" customHeight="1" x14ac:dyDescent="0.4">
      <c r="C83" s="67"/>
      <c r="D83" s="467" t="s">
        <v>172</v>
      </c>
      <c r="E83" s="468"/>
      <c r="F83" s="468"/>
      <c r="G83" s="468"/>
      <c r="H83" s="468"/>
      <c r="I83" s="468"/>
      <c r="J83" s="468"/>
      <c r="K83" s="346"/>
      <c r="L83" s="347"/>
      <c r="M83" s="347"/>
      <c r="N83" s="347"/>
      <c r="O83" s="347"/>
      <c r="P83" s="347"/>
      <c r="Q83" s="347"/>
      <c r="R83" s="347"/>
      <c r="S83" s="347"/>
      <c r="T83" s="347"/>
      <c r="U83" s="347"/>
      <c r="V83" s="347"/>
      <c r="W83" s="347"/>
      <c r="X83" s="347"/>
      <c r="Y83" s="347"/>
      <c r="Z83" s="347"/>
      <c r="AA83" s="347"/>
      <c r="AB83" s="479"/>
      <c r="AC83" s="241">
        <v>2</v>
      </c>
      <c r="AD83" s="236" t="s">
        <v>259</v>
      </c>
      <c r="AE83" s="237"/>
      <c r="AF83" s="237"/>
      <c r="AG83" s="237"/>
      <c r="AH83" s="237"/>
      <c r="AI83" s="238"/>
      <c r="AL83" s="26" t="str">
        <f>IF(K83="","?","")</f>
        <v>?</v>
      </c>
      <c r="AM83" s="13" t="str">
        <f>IF(AL83="?","センターシステムのメーカーや商品名を入力して下さい。","")</f>
        <v>センターシステムのメーカーや商品名を入力して下さい。</v>
      </c>
    </row>
    <row r="84" spans="3:44" ht="14.1" customHeight="1" x14ac:dyDescent="0.4">
      <c r="C84" s="114"/>
      <c r="D84" s="267" t="s">
        <v>173</v>
      </c>
      <c r="E84" s="268"/>
      <c r="F84" s="268"/>
      <c r="G84" s="268"/>
      <c r="H84" s="268"/>
      <c r="I84" s="268"/>
      <c r="J84" s="268"/>
      <c r="K84" s="274"/>
      <c r="L84" s="275"/>
      <c r="M84" s="275"/>
      <c r="N84" s="275"/>
      <c r="O84" s="275"/>
      <c r="P84" s="275"/>
      <c r="Q84" s="275"/>
      <c r="R84" s="275"/>
      <c r="S84" s="275"/>
      <c r="T84" s="275"/>
      <c r="U84" s="275"/>
      <c r="V84" s="275"/>
      <c r="W84" s="275"/>
      <c r="X84" s="275"/>
      <c r="Y84" s="275"/>
      <c r="Z84" s="275"/>
      <c r="AA84" s="275"/>
      <c r="AB84" s="276"/>
      <c r="AC84" s="240"/>
      <c r="AD84" s="233"/>
      <c r="AE84" s="234"/>
      <c r="AF84" s="234"/>
      <c r="AG84" s="234"/>
      <c r="AH84" s="234"/>
      <c r="AI84" s="235"/>
      <c r="AL84" s="26" t="str">
        <f>IF(K84="","?","")</f>
        <v>?</v>
      </c>
      <c r="AM84" s="13" t="str">
        <f>IF(AL84="?","運用サービスのメーカーや商品名を入力して下さい。","")</f>
        <v>運用サービスのメーカーや商品名を入力して下さい。</v>
      </c>
    </row>
    <row r="85" spans="3:44" ht="15" customHeight="1" x14ac:dyDescent="0.4">
      <c r="C85" s="115" t="s">
        <v>92</v>
      </c>
      <c r="D85" s="281" t="s">
        <v>215</v>
      </c>
      <c r="E85" s="282"/>
      <c r="F85" s="282"/>
      <c r="G85" s="282"/>
      <c r="H85" s="282"/>
      <c r="I85" s="282"/>
      <c r="J85" s="283"/>
      <c r="K85" s="415"/>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7"/>
      <c r="AL85" s="26" t="str">
        <f>IF(K85="","?","")</f>
        <v>?</v>
      </c>
      <c r="AM85" s="13" t="str">
        <f>IF(AL85="?",D85&amp;"を記入してください。","")</f>
        <v>導入するシステムの主な特徴を記入してください。</v>
      </c>
    </row>
    <row r="86" spans="3:44" ht="15" customHeight="1" x14ac:dyDescent="0.4">
      <c r="C86" s="67"/>
      <c r="D86" s="284"/>
      <c r="E86" s="285"/>
      <c r="F86" s="285"/>
      <c r="G86" s="285"/>
      <c r="H86" s="285"/>
      <c r="I86" s="285"/>
      <c r="J86" s="286"/>
      <c r="K86" s="293"/>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5"/>
      <c r="AL86" s="25"/>
      <c r="AM86" s="13"/>
    </row>
    <row r="87" spans="3:44" s="85" customFormat="1" ht="15" customHeight="1" x14ac:dyDescent="0.4">
      <c r="C87" s="67"/>
      <c r="D87" s="284"/>
      <c r="E87" s="285"/>
      <c r="F87" s="285"/>
      <c r="G87" s="285"/>
      <c r="H87" s="285"/>
      <c r="I87" s="285"/>
      <c r="J87" s="286"/>
      <c r="K87" s="293"/>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5"/>
      <c r="AL87" s="25"/>
      <c r="AM87" s="13"/>
      <c r="AR87" s="63"/>
    </row>
    <row r="88" spans="3:44" ht="15" customHeight="1" x14ac:dyDescent="0.4">
      <c r="C88" s="114"/>
      <c r="D88" s="287"/>
      <c r="E88" s="288"/>
      <c r="F88" s="288"/>
      <c r="G88" s="288"/>
      <c r="H88" s="288"/>
      <c r="I88" s="288"/>
      <c r="J88" s="289"/>
      <c r="K88" s="418"/>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20"/>
      <c r="AL88" s="25"/>
      <c r="AM88" s="13"/>
    </row>
    <row r="89" spans="3:44" ht="15" customHeight="1" x14ac:dyDescent="0.4">
      <c r="C89" s="86" t="s">
        <v>93</v>
      </c>
      <c r="D89" s="284" t="s">
        <v>174</v>
      </c>
      <c r="E89" s="285"/>
      <c r="F89" s="285"/>
      <c r="G89" s="285"/>
      <c r="H89" s="285"/>
      <c r="I89" s="285"/>
      <c r="J89" s="286"/>
      <c r="K89" s="293"/>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5"/>
      <c r="AL89" s="26" t="str">
        <f>IF(K89="","?","")</f>
        <v>?</v>
      </c>
      <c r="AM89" s="13" t="str">
        <f>IF(AL89="?",D89&amp;"を記入してください。","")</f>
        <v>どのようにして、系列を超えた波及効果をもたらすのかを記入してください。</v>
      </c>
    </row>
    <row r="90" spans="3:44" ht="15" customHeight="1" x14ac:dyDescent="0.4">
      <c r="C90" s="70"/>
      <c r="D90" s="284"/>
      <c r="E90" s="285"/>
      <c r="F90" s="285"/>
      <c r="G90" s="285"/>
      <c r="H90" s="285"/>
      <c r="I90" s="285"/>
      <c r="J90" s="286"/>
      <c r="K90" s="293"/>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5"/>
      <c r="AL90" s="25"/>
      <c r="AM90" s="13"/>
    </row>
    <row r="91" spans="3:44" ht="15" customHeight="1" x14ac:dyDescent="0.4">
      <c r="C91" s="70"/>
      <c r="D91" s="284"/>
      <c r="E91" s="285"/>
      <c r="F91" s="285"/>
      <c r="G91" s="285"/>
      <c r="H91" s="285"/>
      <c r="I91" s="285"/>
      <c r="J91" s="286"/>
      <c r="K91" s="293"/>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5"/>
      <c r="AL91" s="25"/>
      <c r="AM91" s="13"/>
    </row>
    <row r="92" spans="3:44" ht="15" customHeight="1" x14ac:dyDescent="0.4">
      <c r="C92" s="71"/>
      <c r="D92" s="290"/>
      <c r="E92" s="291"/>
      <c r="F92" s="291"/>
      <c r="G92" s="291"/>
      <c r="H92" s="291"/>
      <c r="I92" s="291"/>
      <c r="J92" s="292"/>
      <c r="K92" s="296"/>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8"/>
      <c r="AL92" s="25"/>
      <c r="AM92" s="13"/>
    </row>
    <row r="93" spans="3:44" ht="14.1" customHeight="1" x14ac:dyDescent="0.4">
      <c r="D93" s="184" t="s">
        <v>294</v>
      </c>
      <c r="AL93" s="25"/>
      <c r="AM93" s="13"/>
    </row>
    <row r="94" spans="3:44" ht="14.1" customHeight="1" x14ac:dyDescent="0.4">
      <c r="AL94" s="25"/>
      <c r="AM94" s="13"/>
    </row>
    <row r="95" spans="3:44" ht="14.1" customHeight="1" x14ac:dyDescent="0.4">
      <c r="C95" s="4" t="s">
        <v>204</v>
      </c>
      <c r="Z95" s="269"/>
      <c r="AA95" s="270"/>
      <c r="AB95" s="270"/>
      <c r="AC95" s="270"/>
      <c r="AD95" s="271"/>
      <c r="AL95" s="26" t="str">
        <f>IF(Z95="","?","")</f>
        <v>?</v>
      </c>
      <c r="AM95" s="13" t="str">
        <f>IF(AL95="?","過去の補助実績の有無を「はい」か「いいえ」で記入してください。","")</f>
        <v>過去の補助実績の有無を「はい」か「いいえ」で記入してください。</v>
      </c>
    </row>
    <row r="96" spans="3:44" ht="14.1" customHeight="1" x14ac:dyDescent="0.4">
      <c r="AL96" s="25"/>
      <c r="AM96" s="13"/>
    </row>
    <row r="97" spans="1:73" ht="14.1" customHeight="1" x14ac:dyDescent="0.4">
      <c r="C97" s="84"/>
      <c r="D97" s="84"/>
      <c r="E97" s="84" t="s">
        <v>205</v>
      </c>
      <c r="F97" s="84"/>
      <c r="G97" s="84"/>
      <c r="H97" s="84"/>
      <c r="I97" s="84"/>
      <c r="J97" s="84"/>
      <c r="K97" s="84"/>
      <c r="L97" s="84"/>
      <c r="M97" s="84"/>
      <c r="N97" s="84"/>
      <c r="O97" s="84"/>
      <c r="P97" s="84"/>
      <c r="Q97" s="84"/>
      <c r="R97" s="84"/>
      <c r="S97" s="84"/>
      <c r="T97" s="84"/>
      <c r="U97" s="84" t="s">
        <v>206</v>
      </c>
      <c r="V97" s="84"/>
      <c r="W97" s="84"/>
      <c r="X97" s="84"/>
      <c r="Y97" s="84"/>
      <c r="Z97" s="269"/>
      <c r="AA97" s="270"/>
      <c r="AB97" s="270"/>
      <c r="AC97" s="270"/>
      <c r="AD97" s="271"/>
      <c r="AL97" s="26" t="str">
        <f>IF(AND(Z95="はい",Z97=""),"?","")</f>
        <v/>
      </c>
      <c r="AM97" s="13" t="str">
        <f>IF(AL97="?","交付決定番号を入力して下さい。","")</f>
        <v/>
      </c>
    </row>
    <row r="98" spans="1:73" s="85" customFormat="1" ht="14.1" customHeight="1" x14ac:dyDescent="0.4">
      <c r="AL98" s="25"/>
      <c r="AM98" s="13"/>
      <c r="AR98" s="63"/>
    </row>
    <row r="99" spans="1:73" s="85" customFormat="1" ht="14.1" customHeight="1" x14ac:dyDescent="0.4">
      <c r="AL99" s="25"/>
      <c r="AM99" s="13"/>
      <c r="AR99" s="63"/>
    </row>
    <row r="100" spans="1:73" s="85" customFormat="1" ht="14.1" customHeight="1" x14ac:dyDescent="0.4">
      <c r="AL100" s="25"/>
      <c r="AM100" s="13"/>
      <c r="AR100" s="63"/>
    </row>
    <row r="101" spans="1:73" s="85" customFormat="1" ht="14.1" customHeight="1" x14ac:dyDescent="0.4">
      <c r="A101" s="6"/>
      <c r="B101" s="247" t="s">
        <v>101</v>
      </c>
      <c r="C101" s="247"/>
      <c r="D101" s="247"/>
      <c r="E101" s="247"/>
      <c r="F101" s="248" t="str">
        <f>IF(AND($H$1&lt;&gt;"",$L$1&lt;&gt;""),"【"&amp;$H$1&amp;"・"&amp;$L$1&amp;"】","")</f>
        <v/>
      </c>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9" t="s">
        <v>252</v>
      </c>
      <c r="AJ101" s="249"/>
      <c r="AL101" s="25"/>
      <c r="AM101" s="13"/>
      <c r="AR101" s="63"/>
    </row>
    <row r="102" spans="1:73" s="85" customFormat="1" ht="14.1" customHeight="1" x14ac:dyDescent="0.4">
      <c r="A102" s="6"/>
      <c r="B102" s="178"/>
      <c r="C102" s="178"/>
      <c r="D102" s="178"/>
      <c r="E102" s="178"/>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80"/>
      <c r="AJ102" s="180"/>
      <c r="AL102" s="25"/>
      <c r="AM102" s="13"/>
      <c r="AR102" s="63"/>
    </row>
    <row r="103" spans="1:73" s="85" customFormat="1" ht="14.1" customHeight="1" x14ac:dyDescent="0.4">
      <c r="A103" s="6"/>
      <c r="B103" s="178"/>
      <c r="C103" s="178"/>
      <c r="D103" s="178"/>
      <c r="E103" s="178"/>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80"/>
      <c r="AJ103" s="180"/>
      <c r="AL103" s="25"/>
      <c r="AM103" s="13"/>
      <c r="AR103" s="63"/>
    </row>
    <row r="104" spans="1:73" s="85" customFormat="1" ht="14.1" customHeight="1" x14ac:dyDescent="0.4">
      <c r="A104" s="6"/>
      <c r="B104" s="178"/>
      <c r="C104" s="178"/>
      <c r="D104" s="178"/>
      <c r="E104" s="178"/>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80"/>
      <c r="AJ104" s="180"/>
      <c r="AL104" s="25"/>
      <c r="AM104" s="13"/>
      <c r="AR104" s="63"/>
    </row>
    <row r="105" spans="1:73" ht="14.1" customHeight="1" x14ac:dyDescent="0.4">
      <c r="B105" s="250" t="s">
        <v>175</v>
      </c>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L105" s="25"/>
      <c r="AM105" s="13"/>
    </row>
    <row r="106" spans="1:73" s="85" customFormat="1" ht="14.1" customHeight="1" x14ac:dyDescent="0.4">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L106" s="25"/>
      <c r="AM106" s="13"/>
      <c r="AR106" s="63"/>
    </row>
    <row r="107" spans="1:73" s="85" customFormat="1" ht="14.1" customHeight="1" x14ac:dyDescent="0.4">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L107" s="25"/>
      <c r="AM107" s="13"/>
      <c r="AR107" s="63"/>
    </row>
    <row r="108" spans="1:73" s="85" customFormat="1" ht="14.1" customHeight="1" x14ac:dyDescent="0.4">
      <c r="B108" s="181"/>
      <c r="C108" s="181"/>
      <c r="D108" s="242" t="s">
        <v>260</v>
      </c>
      <c r="E108" s="242"/>
      <c r="F108" s="242"/>
      <c r="G108" s="242"/>
      <c r="H108" s="242"/>
      <c r="I108" s="242"/>
      <c r="J108" s="242"/>
      <c r="K108" s="242"/>
      <c r="L108" s="243"/>
      <c r="M108" s="244"/>
      <c r="N108" s="245"/>
      <c r="O108" s="246"/>
      <c r="P108" s="116" t="s">
        <v>176</v>
      </c>
      <c r="Q108" s="116"/>
      <c r="R108" s="130" t="s">
        <v>289</v>
      </c>
      <c r="S108" s="116"/>
      <c r="T108" s="116"/>
      <c r="U108" s="116"/>
      <c r="V108" s="116"/>
      <c r="W108" s="116"/>
      <c r="X108" s="116"/>
      <c r="Y108" s="116"/>
      <c r="Z108" s="116"/>
      <c r="AA108" s="116"/>
      <c r="AB108" s="116"/>
      <c r="AC108" s="116"/>
      <c r="AD108" s="116"/>
      <c r="AE108" s="116"/>
      <c r="AF108" s="116"/>
      <c r="AG108" s="116"/>
      <c r="AH108" s="181"/>
      <c r="AI108" s="181"/>
      <c r="AJ108" s="181"/>
      <c r="AL108" s="25" t="str">
        <f>IF(ISBLANK(M108),"?","")</f>
        <v>?</v>
      </c>
      <c r="AM108" s="13" t="str">
        <f>IF(AL108="?","顧客件数を入力して下さい。","")</f>
        <v>顧客件数を入力して下さい。</v>
      </c>
      <c r="AR108" s="63"/>
    </row>
    <row r="109" spans="1:73" s="85" customFormat="1" ht="14.1" customHeight="1" x14ac:dyDescent="0.4">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L109" s="25"/>
      <c r="AM109" s="13"/>
      <c r="AR109" s="63"/>
    </row>
    <row r="110" spans="1:73" ht="14.1" customHeight="1" x14ac:dyDescent="0.4">
      <c r="B110" s="124"/>
      <c r="C110" s="125" t="s">
        <v>77</v>
      </c>
      <c r="D110" s="126" t="s">
        <v>261</v>
      </c>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7"/>
      <c r="AJ110" s="124"/>
      <c r="AL110" s="25"/>
      <c r="AM110" s="13"/>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row>
    <row r="111" spans="1:73" ht="14.1" customHeight="1" x14ac:dyDescent="0.4">
      <c r="B111" s="124"/>
      <c r="C111" s="129"/>
      <c r="D111" s="116"/>
      <c r="E111" s="116"/>
      <c r="F111" s="116"/>
      <c r="G111" s="116"/>
      <c r="H111" s="116"/>
      <c r="I111" s="116"/>
      <c r="J111" s="116"/>
      <c r="K111" s="124"/>
      <c r="L111" s="124"/>
      <c r="M111" s="124"/>
      <c r="N111" s="124"/>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31"/>
      <c r="AJ111" s="124"/>
      <c r="AL111" s="25"/>
      <c r="AM111" s="13"/>
    </row>
    <row r="112" spans="1:73" ht="14.1" customHeight="1" x14ac:dyDescent="0.4">
      <c r="B112" s="124"/>
      <c r="C112" s="129"/>
      <c r="D112" s="242" t="s">
        <v>262</v>
      </c>
      <c r="E112" s="242"/>
      <c r="F112" s="242"/>
      <c r="G112" s="242"/>
      <c r="H112" s="242"/>
      <c r="I112" s="242"/>
      <c r="J112" s="242"/>
      <c r="K112" s="242"/>
      <c r="L112" s="242"/>
      <c r="M112" s="244"/>
      <c r="N112" s="245"/>
      <c r="O112" s="246"/>
      <c r="P112" s="116" t="s">
        <v>176</v>
      </c>
      <c r="Q112" s="116"/>
      <c r="R112" s="132" t="s">
        <v>237</v>
      </c>
      <c r="S112" s="116"/>
      <c r="T112" s="116"/>
      <c r="U112" s="116"/>
      <c r="V112" s="116"/>
      <c r="W112" s="116"/>
      <c r="X112" s="116"/>
      <c r="Y112" s="116"/>
      <c r="Z112" s="116"/>
      <c r="AA112" s="116"/>
      <c r="AB112" s="116"/>
      <c r="AC112" s="116"/>
      <c r="AD112" s="116"/>
      <c r="AE112" s="116"/>
      <c r="AF112" s="116"/>
      <c r="AG112" s="116"/>
      <c r="AH112" s="116"/>
      <c r="AI112" s="131"/>
      <c r="AJ112" s="124"/>
      <c r="AL112" s="26" t="str">
        <f>IF(AND(M127="",M129=""),IF(M112="","?",""),"")</f>
        <v>?</v>
      </c>
      <c r="AM112" s="13" t="str">
        <f>IF(AL112="?","導入済みの集中監視件数を記入してください。","")</f>
        <v>導入済みの集中監視件数を記入してください。</v>
      </c>
    </row>
    <row r="113" spans="2:73" ht="14.1" customHeight="1" x14ac:dyDescent="0.4">
      <c r="B113" s="124"/>
      <c r="C113" s="129"/>
      <c r="D113" s="116"/>
      <c r="E113" s="116"/>
      <c r="F113" s="116"/>
      <c r="G113" s="116"/>
      <c r="H113" s="116"/>
      <c r="I113" s="116"/>
      <c r="J113" s="116"/>
      <c r="K113" s="124"/>
      <c r="L113" s="124"/>
      <c r="M113" s="124"/>
      <c r="N113" s="124"/>
      <c r="O113" s="272"/>
      <c r="P113" s="272"/>
      <c r="Q113" s="272"/>
      <c r="R113" s="272"/>
      <c r="S113" s="124"/>
      <c r="T113" s="124"/>
      <c r="U113" s="124"/>
      <c r="V113" s="117"/>
      <c r="W113" s="117"/>
      <c r="X113" s="117"/>
      <c r="Y113" s="117"/>
      <c r="Z113" s="117"/>
      <c r="AA113" s="117"/>
      <c r="AB113" s="117"/>
      <c r="AC113" s="117"/>
      <c r="AD113" s="117"/>
      <c r="AE113" s="117"/>
      <c r="AF113" s="117"/>
      <c r="AG113" s="117"/>
      <c r="AH113" s="117"/>
      <c r="AI113" s="122"/>
      <c r="AJ113" s="124"/>
      <c r="AL113" s="25"/>
      <c r="AM113" s="13"/>
    </row>
    <row r="114" spans="2:73" ht="14.1" customHeight="1" x14ac:dyDescent="0.4">
      <c r="B114" s="124"/>
      <c r="C114" s="129"/>
      <c r="D114" s="116"/>
      <c r="E114" s="133"/>
      <c r="F114" s="277" t="s">
        <v>240</v>
      </c>
      <c r="G114" s="278"/>
      <c r="H114" s="278"/>
      <c r="I114" s="278"/>
      <c r="J114" s="278"/>
      <c r="K114" s="279"/>
      <c r="L114" s="273" t="str">
        <f>IF(AND(M108&lt;&gt;"",M112&lt;&gt;""),ROUNDDOWN(M112/M108*100,0),"")</f>
        <v/>
      </c>
      <c r="M114" s="273"/>
      <c r="N114" s="190" t="s">
        <v>238</v>
      </c>
      <c r="O114" s="116"/>
      <c r="P114" s="116"/>
      <c r="Q114" s="116"/>
      <c r="R114" s="116"/>
      <c r="S114" s="116"/>
      <c r="T114" s="116"/>
      <c r="U114" s="116"/>
      <c r="V114" s="116"/>
      <c r="W114" s="117"/>
      <c r="X114" s="117"/>
      <c r="Y114" s="117"/>
      <c r="Z114" s="117"/>
      <c r="AA114" s="117"/>
      <c r="AB114" s="117"/>
      <c r="AC114" s="117"/>
      <c r="AD114" s="117"/>
      <c r="AE114" s="117"/>
      <c r="AF114" s="117"/>
      <c r="AG114" s="118"/>
      <c r="AH114" s="118"/>
      <c r="AI114" s="119"/>
      <c r="AJ114" s="124"/>
      <c r="AL114" s="25"/>
      <c r="AM114" s="13"/>
    </row>
    <row r="115" spans="2:73" ht="14.1" customHeight="1" x14ac:dyDescent="0.4">
      <c r="B115" s="124"/>
      <c r="C115" s="129"/>
      <c r="D115" s="116"/>
      <c r="E115" s="116"/>
      <c r="F115" s="278" t="s">
        <v>239</v>
      </c>
      <c r="G115" s="278"/>
      <c r="H115" s="278"/>
      <c r="I115" s="278"/>
      <c r="J115" s="278"/>
      <c r="K115" s="278"/>
      <c r="L115" s="278"/>
      <c r="M115" s="278"/>
      <c r="N115" s="278"/>
      <c r="O115" s="280" t="str">
        <f>IF(AND(M108&lt;&gt;"",M112&lt;&gt;""),VLOOKUP(L114,判定テーブル,4),"")</f>
        <v/>
      </c>
      <c r="P115" s="280"/>
      <c r="Q115" s="280"/>
      <c r="R115" s="280"/>
      <c r="S115" s="280"/>
      <c r="T115" s="280"/>
      <c r="U115" s="280"/>
      <c r="V115" s="280"/>
      <c r="W115" s="280"/>
      <c r="X115" s="191" t="s">
        <v>250</v>
      </c>
      <c r="Y115" s="117"/>
      <c r="Z115" s="117"/>
      <c r="AA115" s="117"/>
      <c r="AB115" s="117"/>
      <c r="AC115" s="117"/>
      <c r="AD115" s="117"/>
      <c r="AE115" s="117"/>
      <c r="AF115" s="117"/>
      <c r="AG115" s="117"/>
      <c r="AH115" s="117"/>
      <c r="AI115" s="122"/>
      <c r="AJ115" s="124"/>
      <c r="AL115" s="25"/>
      <c r="AM115" s="13"/>
    </row>
    <row r="116" spans="2:73" ht="14.1" customHeight="1" x14ac:dyDescent="0.4">
      <c r="B116" s="124"/>
      <c r="C116" s="129"/>
      <c r="D116" s="116"/>
      <c r="E116" s="116"/>
      <c r="F116" s="189" t="s">
        <v>241</v>
      </c>
      <c r="G116" s="116"/>
      <c r="H116" s="116"/>
      <c r="I116" s="116"/>
      <c r="J116" s="116"/>
      <c r="K116" s="116"/>
      <c r="L116" s="116"/>
      <c r="M116" s="116"/>
      <c r="N116" s="124"/>
      <c r="O116" s="124"/>
      <c r="P116" s="124"/>
      <c r="Q116" s="124"/>
      <c r="R116" s="124"/>
      <c r="S116" s="124"/>
      <c r="T116" s="124"/>
      <c r="U116" s="124"/>
      <c r="V116" s="124"/>
      <c r="W116" s="117"/>
      <c r="X116" s="487" t="str">
        <f>IF(AND(M108&lt;&gt;"",M112&lt;&gt;""),IF(M108&lt;8000,ROUND(M108*0.1,0),800),"")</f>
        <v/>
      </c>
      <c r="Y116" s="487"/>
      <c r="Z116" s="487"/>
      <c r="AA116" s="192" t="s">
        <v>243</v>
      </c>
      <c r="AB116" s="193"/>
      <c r="AC116" s="117"/>
      <c r="AD116" s="117"/>
      <c r="AE116" s="117"/>
      <c r="AF116" s="117"/>
      <c r="AG116" s="117"/>
      <c r="AH116" s="117"/>
      <c r="AI116" s="122"/>
      <c r="AJ116" s="124"/>
      <c r="AL116" s="25"/>
      <c r="AM116" s="13"/>
      <c r="AN116" s="171"/>
      <c r="AO116" s="172"/>
    </row>
    <row r="117" spans="2:73" s="85" customFormat="1" ht="14.1" customHeight="1" x14ac:dyDescent="0.4">
      <c r="B117" s="124"/>
      <c r="C117" s="129"/>
      <c r="D117" s="116"/>
      <c r="E117" s="116"/>
      <c r="F117" s="189" t="s">
        <v>242</v>
      </c>
      <c r="G117" s="116"/>
      <c r="H117" s="116"/>
      <c r="I117" s="116"/>
      <c r="J117" s="116"/>
      <c r="K117" s="116"/>
      <c r="L117" s="116"/>
      <c r="M117" s="116"/>
      <c r="N117" s="124"/>
      <c r="O117" s="124"/>
      <c r="P117" s="124"/>
      <c r="Q117" s="124"/>
      <c r="R117" s="124"/>
      <c r="S117" s="124"/>
      <c r="T117" s="124"/>
      <c r="U117" s="124"/>
      <c r="V117" s="124"/>
      <c r="W117" s="117"/>
      <c r="X117" s="487" t="str">
        <f>IF(AND(M108&lt;&gt;"",M112&lt;&gt;""),MIN(MIN(ROUND(M108*VLOOKUP(L114,判定テーブル,3)/100-M112,0),800),M108-M112),"")</f>
        <v/>
      </c>
      <c r="Y117" s="487"/>
      <c r="Z117" s="487"/>
      <c r="AA117" s="192" t="s">
        <v>290</v>
      </c>
      <c r="AB117" s="189"/>
      <c r="AC117" s="124"/>
      <c r="AD117" s="117"/>
      <c r="AE117" s="117"/>
      <c r="AF117" s="117"/>
      <c r="AG117" s="117"/>
      <c r="AH117" s="117"/>
      <c r="AI117" s="122"/>
      <c r="AJ117" s="124"/>
      <c r="AL117" s="25"/>
      <c r="AM117" s="13"/>
      <c r="AR117" s="63"/>
    </row>
    <row r="118" spans="2:73" s="85" customFormat="1" ht="14.1" customHeight="1" x14ac:dyDescent="0.4">
      <c r="B118" s="124"/>
      <c r="C118" s="129"/>
      <c r="D118" s="116"/>
      <c r="E118" s="116"/>
      <c r="F118" s="116"/>
      <c r="G118" s="116"/>
      <c r="H118" s="116"/>
      <c r="I118" s="116"/>
      <c r="J118" s="116"/>
      <c r="K118" s="116"/>
      <c r="L118" s="116"/>
      <c r="M118" s="116"/>
      <c r="N118" s="124"/>
      <c r="O118" s="124"/>
      <c r="P118" s="124"/>
      <c r="Q118" s="124"/>
      <c r="R118" s="124"/>
      <c r="S118" s="124"/>
      <c r="T118" s="124"/>
      <c r="U118" s="124"/>
      <c r="V118" s="124"/>
      <c r="W118" s="117"/>
      <c r="X118" s="117"/>
      <c r="Y118" s="117"/>
      <c r="Z118" s="117"/>
      <c r="AA118" s="117"/>
      <c r="AB118" s="117"/>
      <c r="AC118" s="117"/>
      <c r="AD118" s="117"/>
      <c r="AE118" s="117"/>
      <c r="AF118" s="117"/>
      <c r="AG118" s="117"/>
      <c r="AH118" s="117"/>
      <c r="AI118" s="122"/>
      <c r="AJ118" s="124"/>
      <c r="AL118" s="25"/>
      <c r="AM118" s="13"/>
      <c r="AR118" s="63"/>
    </row>
    <row r="119" spans="2:73" s="85" customFormat="1" ht="14.1" customHeight="1" x14ac:dyDescent="0.4">
      <c r="B119" s="124"/>
      <c r="C119" s="129"/>
      <c r="D119" s="116"/>
      <c r="E119" s="478" t="str">
        <f>IF(X116&gt;X117,"ｃ．の下限値が、ｄ．の上限値を超えており、採択要件不適合で今回は申請できません","下限～上限間に当てはまる数値を②に記入してください")</f>
        <v>下限～上限間に当てはまる数値を②に記入してください</v>
      </c>
      <c r="F119" s="478"/>
      <c r="G119" s="478"/>
      <c r="H119" s="478"/>
      <c r="I119" s="478"/>
      <c r="J119" s="478"/>
      <c r="K119" s="478"/>
      <c r="L119" s="478"/>
      <c r="M119" s="478"/>
      <c r="N119" s="478"/>
      <c r="O119" s="478"/>
      <c r="P119" s="478"/>
      <c r="Q119" s="478"/>
      <c r="R119" s="478"/>
      <c r="S119" s="478"/>
      <c r="T119" s="478"/>
      <c r="U119" s="478"/>
      <c r="V119" s="478"/>
      <c r="W119" s="478"/>
      <c r="X119" s="478"/>
      <c r="Y119" s="478"/>
      <c r="Z119" s="478"/>
      <c r="AA119" s="478"/>
      <c r="AB119" s="478"/>
      <c r="AC119" s="478"/>
      <c r="AD119" s="478"/>
      <c r="AE119" s="478"/>
      <c r="AF119" s="478"/>
      <c r="AG119" s="478"/>
      <c r="AH119" s="478"/>
      <c r="AI119" s="122"/>
      <c r="AJ119" s="124"/>
      <c r="AL119" s="25"/>
      <c r="AM119" s="13"/>
      <c r="AR119" s="63"/>
    </row>
    <row r="120" spans="2:73" s="85" customFormat="1" ht="14.1" customHeight="1" x14ac:dyDescent="0.4">
      <c r="B120" s="124"/>
      <c r="C120" s="129"/>
      <c r="D120" s="116"/>
      <c r="E120" s="116"/>
      <c r="F120" s="116"/>
      <c r="G120" s="116"/>
      <c r="H120" s="116"/>
      <c r="I120" s="116"/>
      <c r="J120" s="116"/>
      <c r="K120" s="116"/>
      <c r="L120" s="116"/>
      <c r="M120" s="116"/>
      <c r="N120" s="124"/>
      <c r="O120" s="124"/>
      <c r="P120" s="124"/>
      <c r="Q120" s="124"/>
      <c r="R120" s="124"/>
      <c r="S120" s="124"/>
      <c r="T120" s="124"/>
      <c r="U120" s="124"/>
      <c r="V120" s="124"/>
      <c r="W120" s="117"/>
      <c r="X120" s="117"/>
      <c r="Y120" s="117"/>
      <c r="Z120" s="117"/>
      <c r="AA120" s="117"/>
      <c r="AB120" s="117"/>
      <c r="AC120" s="117"/>
      <c r="AD120" s="117"/>
      <c r="AE120" s="117"/>
      <c r="AF120" s="117"/>
      <c r="AG120" s="117"/>
      <c r="AH120" s="117"/>
      <c r="AI120" s="122"/>
      <c r="AJ120" s="124"/>
      <c r="AL120" s="25"/>
      <c r="AM120" s="13"/>
      <c r="AR120" s="63"/>
    </row>
    <row r="121" spans="2:73" ht="14.1" customHeight="1" x14ac:dyDescent="0.4">
      <c r="B121" s="124"/>
      <c r="C121" s="129"/>
      <c r="D121" s="242" t="s">
        <v>263</v>
      </c>
      <c r="E121" s="242"/>
      <c r="F121" s="242"/>
      <c r="G121" s="242"/>
      <c r="H121" s="242"/>
      <c r="I121" s="242"/>
      <c r="J121" s="242"/>
      <c r="K121" s="242"/>
      <c r="L121" s="243"/>
      <c r="M121" s="244"/>
      <c r="N121" s="245"/>
      <c r="O121" s="246"/>
      <c r="P121" s="116" t="s">
        <v>176</v>
      </c>
      <c r="Q121" s="124"/>
      <c r="R121" s="203" t="str">
        <f>IF(AND(M121&lt;&gt;"",M129=""),IF(AND(X116&lt;=M121,M121&lt;=X117),"基準適合です","修正が必要です"),"")</f>
        <v/>
      </c>
      <c r="S121" s="204"/>
      <c r="T121" s="204"/>
      <c r="U121" s="204"/>
      <c r="V121" s="204"/>
      <c r="W121" s="205"/>
      <c r="X121" s="183"/>
      <c r="Y121" s="183"/>
      <c r="Z121" s="183"/>
      <c r="AA121" s="124"/>
      <c r="AB121" s="124"/>
      <c r="AC121" s="124"/>
      <c r="AD121" s="124"/>
      <c r="AE121" s="124"/>
      <c r="AF121" s="124"/>
      <c r="AG121" s="124"/>
      <c r="AH121" s="120"/>
      <c r="AI121" s="121"/>
      <c r="AJ121" s="124"/>
      <c r="AL121" s="26" t="str">
        <f>IF(AND(M127="",M129=""),IF(M121="","?",""),"")</f>
        <v>?</v>
      </c>
      <c r="AM121" s="13" t="str">
        <f>IF(AL121="?","新規の導入件数を記入してください。","")</f>
        <v>新規の導入件数を記入してください。</v>
      </c>
    </row>
    <row r="122" spans="2:73" ht="14.1" customHeight="1" x14ac:dyDescent="0.4">
      <c r="B122" s="124"/>
      <c r="C122" s="12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9"/>
      <c r="AJ122" s="124"/>
      <c r="AL122" s="25"/>
      <c r="AM122" s="13"/>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row>
    <row r="123" spans="2:73" s="85" customFormat="1" ht="14.1" customHeight="1" x14ac:dyDescent="0.4">
      <c r="B123" s="12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24"/>
      <c r="AL123" s="25"/>
      <c r="AM123" s="13"/>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row>
    <row r="124" spans="2:73" s="85" customFormat="1" ht="14.1" customHeight="1" x14ac:dyDescent="0.4">
      <c r="B124" s="124"/>
      <c r="C124" s="135" t="s">
        <v>92</v>
      </c>
      <c r="D124" s="118" t="s">
        <v>264</v>
      </c>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9"/>
      <c r="AJ124" s="124"/>
      <c r="AL124" s="25"/>
      <c r="AM124" s="13"/>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row>
    <row r="125" spans="2:73" s="85" customFormat="1" ht="14.1" customHeight="1" x14ac:dyDescent="0.4">
      <c r="B125" s="124"/>
      <c r="C125" s="12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9"/>
      <c r="AJ125" s="124"/>
      <c r="AL125" s="25"/>
      <c r="AM125" s="13"/>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row>
    <row r="126" spans="2:73" s="85" customFormat="1" ht="14.1" customHeight="1" x14ac:dyDescent="0.4">
      <c r="B126" s="124"/>
      <c r="C126" s="128"/>
      <c r="D126" s="85" t="s">
        <v>265</v>
      </c>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9"/>
      <c r="AJ126" s="124"/>
      <c r="AL126" s="25"/>
      <c r="AM126" s="13"/>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row>
    <row r="127" spans="2:73" s="85" customFormat="1" ht="14.1" customHeight="1" x14ac:dyDescent="0.4">
      <c r="B127" s="124"/>
      <c r="C127" s="128"/>
      <c r="E127" s="118"/>
      <c r="F127" s="118"/>
      <c r="G127" s="118"/>
      <c r="H127" s="118"/>
      <c r="I127" s="118"/>
      <c r="J127" s="118"/>
      <c r="K127" s="118"/>
      <c r="L127" s="118"/>
      <c r="M127" s="244"/>
      <c r="N127" s="245"/>
      <c r="O127" s="246"/>
      <c r="P127" s="85" t="s">
        <v>176</v>
      </c>
      <c r="R127" s="186" t="s">
        <v>237</v>
      </c>
      <c r="W127" s="118"/>
      <c r="X127" s="118"/>
      <c r="Y127" s="118"/>
      <c r="Z127" s="118"/>
      <c r="AA127" s="118"/>
      <c r="AB127" s="118"/>
      <c r="AC127" s="118"/>
      <c r="AD127" s="118"/>
      <c r="AE127" s="118"/>
      <c r="AF127" s="118"/>
      <c r="AG127" s="118"/>
      <c r="AH127" s="118"/>
      <c r="AI127" s="119"/>
      <c r="AJ127" s="124"/>
      <c r="AL127" s="26" t="str">
        <f>IF(AND(M112="",M121=""),IF(M127="","?",""),"")</f>
        <v>?</v>
      </c>
      <c r="AM127" s="13" t="str">
        <f>IF(AL127="?","導入済み遠隔検針または集中監視件数を記入してください。","")</f>
        <v>導入済み遠隔検針または集中監視件数を記入してください。</v>
      </c>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row>
    <row r="128" spans="2:73" s="85" customFormat="1" ht="14.1" customHeight="1" x14ac:dyDescent="0.4">
      <c r="B128" s="124"/>
      <c r="C128" s="12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9"/>
      <c r="AJ128" s="124"/>
      <c r="AL128" s="25"/>
      <c r="AM128" s="13"/>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row>
    <row r="129" spans="1:73" s="85" customFormat="1" ht="14.1" customHeight="1" x14ac:dyDescent="0.4">
      <c r="B129" s="124"/>
      <c r="C129" s="128"/>
      <c r="D129" s="118" t="s">
        <v>263</v>
      </c>
      <c r="E129" s="118"/>
      <c r="F129" s="118"/>
      <c r="G129" s="118"/>
      <c r="H129" s="118"/>
      <c r="I129" s="118"/>
      <c r="J129" s="118"/>
      <c r="K129" s="118"/>
      <c r="L129" s="118"/>
      <c r="M129" s="244"/>
      <c r="N129" s="245"/>
      <c r="O129" s="246"/>
      <c r="P129" s="116" t="s">
        <v>176</v>
      </c>
      <c r="Q129" s="118"/>
      <c r="R129" s="203" t="str">
        <f>IF(AND(M129&lt;&gt;"",M121=""),IF(M129&gt;=300,IF(M129&lt;=800,"基準適合です","修正が必要です"),"修正が必要です"),"")</f>
        <v/>
      </c>
      <c r="S129" s="204"/>
      <c r="T129" s="204"/>
      <c r="U129" s="204"/>
      <c r="V129" s="204"/>
      <c r="W129" s="205"/>
      <c r="X129" s="118"/>
      <c r="Y129" s="132" t="s">
        <v>266</v>
      </c>
      <c r="Z129" s="118"/>
      <c r="AA129" s="118"/>
      <c r="AB129" s="118"/>
      <c r="AC129" s="118"/>
      <c r="AD129" s="118"/>
      <c r="AE129" s="118"/>
      <c r="AF129" s="118"/>
      <c r="AG129" s="118"/>
      <c r="AH129" s="118"/>
      <c r="AI129" s="119"/>
      <c r="AJ129" s="124"/>
      <c r="AL129" s="26" t="str">
        <f>IF(AND(M112="",M121=""),IF(M129="","?",""),"")</f>
        <v>?</v>
      </c>
      <c r="AM129" s="13" t="str">
        <f>IF(AL129="?","新規の導入件数を記入してください。","")</f>
        <v>新規の導入件数を記入してください。</v>
      </c>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row>
    <row r="130" spans="1:73" ht="14.1" customHeight="1" x14ac:dyDescent="0.4">
      <c r="B130" s="124"/>
      <c r="C130" s="136"/>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8"/>
      <c r="AJ130" s="124"/>
      <c r="AL130" s="25"/>
      <c r="AM130" s="13"/>
    </row>
    <row r="131" spans="1:73" ht="14.1" customHeight="1" x14ac:dyDescent="0.4">
      <c r="B131" s="124"/>
      <c r="C131" s="124"/>
      <c r="D131" s="124"/>
      <c r="E131" s="139"/>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L131" s="25"/>
      <c r="AM131" s="13"/>
    </row>
    <row r="132" spans="1:73" s="85" customFormat="1" ht="14.1" customHeight="1" x14ac:dyDescent="0.4">
      <c r="B132" s="124"/>
      <c r="C132" s="124"/>
      <c r="D132" s="124"/>
      <c r="E132" s="139"/>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L132" s="25"/>
      <c r="AM132" s="13"/>
      <c r="AR132" s="63"/>
    </row>
    <row r="133" spans="1:73" s="85" customFormat="1" ht="14.1" customHeight="1" x14ac:dyDescent="0.4">
      <c r="B133" s="124"/>
      <c r="C133" s="124"/>
      <c r="D133" s="124"/>
      <c r="E133" s="139"/>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L133" s="25"/>
      <c r="AM133" s="13"/>
      <c r="AR133" s="63"/>
    </row>
    <row r="134" spans="1:73" ht="14.1" customHeight="1" x14ac:dyDescent="0.4">
      <c r="A134" s="6"/>
      <c r="B134" s="247" t="s">
        <v>101</v>
      </c>
      <c r="C134" s="247"/>
      <c r="D134" s="247"/>
      <c r="E134" s="247"/>
      <c r="F134" s="248" t="str">
        <f>IF(AND($H$1&lt;&gt;"",$L$1&lt;&gt;""),"【"&amp;$H$1&amp;"・"&amp;$L$1&amp;"】","")</f>
        <v/>
      </c>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9" t="s">
        <v>254</v>
      </c>
      <c r="AJ134" s="249"/>
      <c r="AL134" s="25"/>
      <c r="AM134" s="13"/>
    </row>
    <row r="135" spans="1:73" ht="14.1" customHeight="1" x14ac:dyDescent="0.4">
      <c r="E135" s="72"/>
      <c r="AL135" s="25"/>
      <c r="AM135" s="13"/>
    </row>
    <row r="136" spans="1:73" s="85" customFormat="1" ht="14.1" customHeight="1" x14ac:dyDescent="0.4">
      <c r="E136" s="72"/>
      <c r="AL136" s="25"/>
      <c r="AM136" s="13"/>
      <c r="AR136" s="63"/>
    </row>
    <row r="137" spans="1:73" ht="14.1" customHeight="1" x14ac:dyDescent="0.4">
      <c r="AL137" s="25"/>
      <c r="AM137" s="13"/>
    </row>
    <row r="138" spans="1:73" ht="14.1" customHeight="1" x14ac:dyDescent="0.4">
      <c r="B138" s="250" t="s">
        <v>91</v>
      </c>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L138" s="25"/>
      <c r="AM138" s="13"/>
    </row>
    <row r="139" spans="1:73" ht="14.1" customHeight="1" x14ac:dyDescent="0.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L139" s="25"/>
      <c r="AM139" s="13"/>
    </row>
    <row r="140" spans="1:73" ht="14.1" customHeight="1" x14ac:dyDescent="0.4">
      <c r="B140" s="124"/>
      <c r="C140" s="140" t="s">
        <v>77</v>
      </c>
      <c r="D140" s="217" t="s">
        <v>177</v>
      </c>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9" t="s">
        <v>178</v>
      </c>
      <c r="AF140" s="219"/>
      <c r="AG140" s="219"/>
      <c r="AH140" s="219"/>
      <c r="AI140" s="220"/>
      <c r="AJ140" s="124"/>
      <c r="AL140" s="25"/>
      <c r="AM140" s="13"/>
    </row>
    <row r="141" spans="1:73" ht="14.1" customHeight="1" x14ac:dyDescent="0.4">
      <c r="B141" s="124"/>
      <c r="C141" s="141"/>
      <c r="D141" s="358" t="s">
        <v>221</v>
      </c>
      <c r="E141" s="359"/>
      <c r="F141" s="359"/>
      <c r="G141" s="359"/>
      <c r="H141" s="359"/>
      <c r="I141" s="359"/>
      <c r="J141" s="359"/>
      <c r="K141" s="360"/>
      <c r="L141" s="199" t="s">
        <v>85</v>
      </c>
      <c r="M141" s="200"/>
      <c r="N141" s="200"/>
      <c r="O141" s="200"/>
      <c r="P141" s="200"/>
      <c r="Q141" s="200"/>
      <c r="R141" s="201"/>
      <c r="S141" s="199" t="s">
        <v>86</v>
      </c>
      <c r="T141" s="200"/>
      <c r="U141" s="200"/>
      <c r="V141" s="200"/>
      <c r="W141" s="200"/>
      <c r="X141" s="200"/>
      <c r="Y141" s="201"/>
      <c r="Z141" s="363" t="s">
        <v>88</v>
      </c>
      <c r="AA141" s="364"/>
      <c r="AB141" s="365"/>
      <c r="AC141" s="199" t="s">
        <v>87</v>
      </c>
      <c r="AD141" s="200"/>
      <c r="AE141" s="200"/>
      <c r="AF141" s="200"/>
      <c r="AG141" s="200"/>
      <c r="AH141" s="200"/>
      <c r="AI141" s="368"/>
      <c r="AJ141" s="124"/>
      <c r="AL141" s="25"/>
      <c r="AM141" s="13"/>
    </row>
    <row r="142" spans="1:73" ht="20.100000000000001" customHeight="1" x14ac:dyDescent="0.4">
      <c r="B142" s="124"/>
      <c r="C142" s="129"/>
      <c r="D142" s="361" t="s">
        <v>276</v>
      </c>
      <c r="E142" s="362"/>
      <c r="F142" s="362"/>
      <c r="G142" s="362"/>
      <c r="H142" s="362"/>
      <c r="I142" s="362"/>
      <c r="J142" s="362"/>
      <c r="K142" s="362"/>
      <c r="L142" s="367"/>
      <c r="M142" s="367"/>
      <c r="N142" s="367"/>
      <c r="O142" s="367"/>
      <c r="P142" s="367"/>
      <c r="Q142" s="367"/>
      <c r="R142" s="367"/>
      <c r="S142" s="202"/>
      <c r="T142" s="202"/>
      <c r="U142" s="202"/>
      <c r="V142" s="202"/>
      <c r="W142" s="202"/>
      <c r="X142" s="202"/>
      <c r="Y142" s="202"/>
      <c r="Z142" s="355"/>
      <c r="AA142" s="355"/>
      <c r="AB142" s="355"/>
      <c r="AC142" s="369">
        <f>ROUND(S142/2,0)</f>
        <v>0</v>
      </c>
      <c r="AD142" s="369"/>
      <c r="AE142" s="369"/>
      <c r="AF142" s="369"/>
      <c r="AG142" s="369"/>
      <c r="AH142" s="369"/>
      <c r="AI142" s="370"/>
      <c r="AJ142" s="124"/>
      <c r="AL142" s="25"/>
      <c r="AM142" s="13"/>
    </row>
    <row r="143" spans="1:73" ht="20.100000000000001" customHeight="1" x14ac:dyDescent="0.4">
      <c r="B143" s="124"/>
      <c r="C143" s="129"/>
      <c r="D143" s="371" t="s">
        <v>277</v>
      </c>
      <c r="E143" s="372"/>
      <c r="F143" s="372"/>
      <c r="G143" s="372"/>
      <c r="H143" s="372"/>
      <c r="I143" s="372"/>
      <c r="J143" s="372"/>
      <c r="K143" s="372"/>
      <c r="L143" s="196"/>
      <c r="M143" s="196"/>
      <c r="N143" s="196"/>
      <c r="O143" s="196"/>
      <c r="P143" s="196"/>
      <c r="Q143" s="196"/>
      <c r="R143" s="196"/>
      <c r="S143" s="441"/>
      <c r="T143" s="441"/>
      <c r="U143" s="441"/>
      <c r="V143" s="441"/>
      <c r="W143" s="441"/>
      <c r="X143" s="441"/>
      <c r="Y143" s="441"/>
      <c r="Z143" s="356"/>
      <c r="AA143" s="356"/>
      <c r="AB143" s="356"/>
      <c r="AC143" s="206">
        <f>ROUND(S143/2,0)</f>
        <v>0</v>
      </c>
      <c r="AD143" s="206"/>
      <c r="AE143" s="206"/>
      <c r="AF143" s="206"/>
      <c r="AG143" s="206"/>
      <c r="AH143" s="206"/>
      <c r="AI143" s="207"/>
      <c r="AJ143" s="124"/>
      <c r="AL143" s="25"/>
      <c r="AM143" s="13"/>
    </row>
    <row r="144" spans="1:73" ht="20.100000000000001" customHeight="1" x14ac:dyDescent="0.4">
      <c r="B144" s="124"/>
      <c r="C144" s="141"/>
      <c r="D144" s="373" t="s">
        <v>278</v>
      </c>
      <c r="E144" s="374"/>
      <c r="F144" s="374"/>
      <c r="G144" s="374"/>
      <c r="H144" s="374"/>
      <c r="I144" s="374"/>
      <c r="J144" s="374"/>
      <c r="K144" s="374"/>
      <c r="L144" s="197"/>
      <c r="M144" s="197"/>
      <c r="N144" s="197"/>
      <c r="O144" s="197"/>
      <c r="P144" s="197"/>
      <c r="Q144" s="197"/>
      <c r="R144" s="197"/>
      <c r="S144" s="476"/>
      <c r="T144" s="476"/>
      <c r="U144" s="476"/>
      <c r="V144" s="476"/>
      <c r="W144" s="476"/>
      <c r="X144" s="476"/>
      <c r="Y144" s="476"/>
      <c r="Z144" s="357"/>
      <c r="AA144" s="357"/>
      <c r="AB144" s="357"/>
      <c r="AC144" s="208">
        <f>ROUND(S144/2,0)</f>
        <v>0</v>
      </c>
      <c r="AD144" s="208"/>
      <c r="AE144" s="208"/>
      <c r="AF144" s="208"/>
      <c r="AG144" s="208"/>
      <c r="AH144" s="208"/>
      <c r="AI144" s="209"/>
      <c r="AJ144" s="124"/>
      <c r="AL144" s="25"/>
      <c r="AM144" s="13"/>
    </row>
    <row r="145" spans="2:44" ht="20.100000000000001" customHeight="1" x14ac:dyDescent="0.4">
      <c r="B145" s="124"/>
      <c r="C145" s="142"/>
      <c r="D145" s="194" t="s">
        <v>179</v>
      </c>
      <c r="E145" s="195"/>
      <c r="F145" s="195"/>
      <c r="G145" s="195"/>
      <c r="H145" s="195"/>
      <c r="I145" s="195"/>
      <c r="J145" s="195"/>
      <c r="K145" s="195"/>
      <c r="L145" s="198">
        <f>SUM(L142:R144)</f>
        <v>0</v>
      </c>
      <c r="M145" s="198"/>
      <c r="N145" s="198"/>
      <c r="O145" s="198"/>
      <c r="P145" s="198"/>
      <c r="Q145" s="198"/>
      <c r="R145" s="198"/>
      <c r="S145" s="477">
        <f>SUM(S142:Y144)</f>
        <v>0</v>
      </c>
      <c r="T145" s="477"/>
      <c r="U145" s="477"/>
      <c r="V145" s="477"/>
      <c r="W145" s="477"/>
      <c r="X145" s="477"/>
      <c r="Y145" s="477"/>
      <c r="Z145" s="366" t="s">
        <v>180</v>
      </c>
      <c r="AA145" s="366"/>
      <c r="AB145" s="366"/>
      <c r="AC145" s="311">
        <f>SUM(AC142:AI144)</f>
        <v>0</v>
      </c>
      <c r="AD145" s="311"/>
      <c r="AE145" s="311"/>
      <c r="AF145" s="311"/>
      <c r="AG145" s="311"/>
      <c r="AH145" s="311"/>
      <c r="AI145" s="312"/>
      <c r="AJ145" s="124"/>
      <c r="AL145" s="25"/>
      <c r="AM145" s="13"/>
    </row>
    <row r="146" spans="2:44" ht="14.1" customHeight="1" x14ac:dyDescent="0.4">
      <c r="B146" s="124"/>
      <c r="C146" s="132" t="s">
        <v>297</v>
      </c>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L146" s="25"/>
      <c r="AM146" s="13"/>
    </row>
    <row r="147" spans="2:44" ht="14.1" customHeight="1" x14ac:dyDescent="0.4">
      <c r="B147" s="124"/>
      <c r="C147" s="132"/>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L147" s="25"/>
      <c r="AM147" s="13"/>
    </row>
    <row r="148" spans="2:44" ht="14.1" customHeight="1" x14ac:dyDescent="0.4">
      <c r="B148" s="124"/>
      <c r="C148" s="133"/>
      <c r="D148" s="124"/>
      <c r="E148" s="124" t="s">
        <v>244</v>
      </c>
      <c r="F148" s="143"/>
      <c r="G148" s="143"/>
      <c r="H148" s="143"/>
      <c r="I148" s="143"/>
      <c r="J148" s="143"/>
      <c r="K148" s="144"/>
      <c r="L148" s="144"/>
      <c r="M148" s="144"/>
      <c r="N148" s="144"/>
      <c r="O148" s="144"/>
      <c r="P148" s="144"/>
      <c r="Q148" s="143"/>
      <c r="R148" s="143"/>
      <c r="S148" s="143"/>
      <c r="T148" s="143"/>
      <c r="U148" s="143"/>
      <c r="V148" s="143"/>
      <c r="W148" s="143"/>
      <c r="X148" s="143"/>
      <c r="Y148" s="143"/>
      <c r="Z148" s="143"/>
      <c r="AA148" s="203" t="str">
        <f>IF(AC145=0,"",IF(AND(1500000&lt;=AC145,AC145&lt;=30000000),"基準適合です","修正が必要です"))</f>
        <v/>
      </c>
      <c r="AB148" s="204"/>
      <c r="AC148" s="204"/>
      <c r="AD148" s="204"/>
      <c r="AE148" s="204"/>
      <c r="AF148" s="204"/>
      <c r="AG148" s="204"/>
      <c r="AH148" s="204"/>
      <c r="AI148" s="205"/>
      <c r="AJ148" s="143"/>
      <c r="AL148" s="25"/>
      <c r="AM148" s="13"/>
    </row>
    <row r="149" spans="2:44" s="85" customFormat="1" ht="14.1" customHeight="1" x14ac:dyDescent="0.4">
      <c r="B149" s="124"/>
      <c r="C149" s="133"/>
      <c r="D149" s="124"/>
      <c r="E149" s="124"/>
      <c r="F149" s="143"/>
      <c r="G149" s="143"/>
      <c r="H149" s="143"/>
      <c r="I149" s="143"/>
      <c r="J149" s="143"/>
      <c r="K149" s="144"/>
      <c r="L149" s="144"/>
      <c r="M149" s="144"/>
      <c r="N149" s="144"/>
      <c r="O149" s="144"/>
      <c r="P149" s="144"/>
      <c r="Q149" s="143"/>
      <c r="R149" s="143"/>
      <c r="S149" s="143"/>
      <c r="T149" s="143"/>
      <c r="U149" s="143"/>
      <c r="V149" s="143"/>
      <c r="W149" s="143"/>
      <c r="X149" s="143"/>
      <c r="Y149" s="143"/>
      <c r="Z149" s="143"/>
      <c r="AA149" s="143"/>
      <c r="AB149" s="143"/>
      <c r="AC149" s="117"/>
      <c r="AD149" s="182"/>
      <c r="AE149" s="182"/>
      <c r="AF149" s="182"/>
      <c r="AG149" s="182"/>
      <c r="AH149" s="182"/>
      <c r="AI149" s="182"/>
      <c r="AJ149" s="143"/>
      <c r="AL149" s="25"/>
      <c r="AM149" s="13"/>
      <c r="AR149" s="63"/>
    </row>
    <row r="150" spans="2:44" s="85" customFormat="1" ht="14.1" customHeight="1" x14ac:dyDescent="0.4">
      <c r="B150" s="124"/>
      <c r="C150" s="133"/>
      <c r="D150" s="124"/>
      <c r="E150" s="124"/>
      <c r="F150" s="143"/>
      <c r="G150" s="143"/>
      <c r="H150" s="143"/>
      <c r="I150" s="143"/>
      <c r="J150" s="143"/>
      <c r="K150" s="144"/>
      <c r="L150" s="144"/>
      <c r="M150" s="144"/>
      <c r="N150" s="144"/>
      <c r="O150" s="144"/>
      <c r="P150" s="144"/>
      <c r="Q150" s="143"/>
      <c r="R150" s="143"/>
      <c r="S150" s="143"/>
      <c r="T150" s="143"/>
      <c r="U150" s="143"/>
      <c r="V150" s="143"/>
      <c r="W150" s="143"/>
      <c r="X150" s="143"/>
      <c r="Y150" s="143"/>
      <c r="Z150" s="143"/>
      <c r="AA150" s="143"/>
      <c r="AB150" s="143"/>
      <c r="AC150" s="117"/>
      <c r="AD150" s="182"/>
      <c r="AE150" s="182"/>
      <c r="AF150" s="182"/>
      <c r="AG150" s="182"/>
      <c r="AH150" s="182"/>
      <c r="AI150" s="182"/>
      <c r="AJ150" s="143"/>
      <c r="AL150" s="25"/>
      <c r="AM150" s="13"/>
      <c r="AR150" s="63"/>
    </row>
    <row r="151" spans="2:44" ht="14.1" customHeight="1" x14ac:dyDescent="0.4">
      <c r="B151" s="124"/>
      <c r="C151" s="13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17"/>
      <c r="AD151" s="117"/>
      <c r="AE151" s="117"/>
      <c r="AF151" s="117"/>
      <c r="AG151" s="117"/>
      <c r="AH151" s="117"/>
      <c r="AI151" s="117"/>
      <c r="AJ151" s="143"/>
      <c r="AL151" s="25"/>
      <c r="AM151" s="13"/>
    </row>
    <row r="152" spans="2:44" ht="14.1" customHeight="1" x14ac:dyDescent="0.4">
      <c r="B152" s="250" t="s">
        <v>279</v>
      </c>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L152" s="25"/>
      <c r="AM152" s="13"/>
    </row>
    <row r="153" spans="2:44" ht="14.1" customHeight="1" x14ac:dyDescent="0.4">
      <c r="B153" s="124"/>
      <c r="C153" s="13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5"/>
      <c r="AD153" s="145"/>
      <c r="AE153" s="145"/>
      <c r="AF153" s="145"/>
      <c r="AG153" s="145"/>
      <c r="AH153" s="145"/>
      <c r="AI153" s="145"/>
      <c r="AJ153" s="143"/>
      <c r="AL153" s="25"/>
      <c r="AM153" s="13"/>
    </row>
    <row r="154" spans="2:44" ht="14.1" customHeight="1" x14ac:dyDescent="0.4">
      <c r="B154" s="124"/>
      <c r="C154" s="140" t="s">
        <v>77</v>
      </c>
      <c r="D154" s="217" t="s">
        <v>181</v>
      </c>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9" t="s">
        <v>178</v>
      </c>
      <c r="AF154" s="219"/>
      <c r="AG154" s="219"/>
      <c r="AH154" s="219"/>
      <c r="AI154" s="220"/>
      <c r="AJ154" s="143"/>
      <c r="AL154" s="25"/>
      <c r="AM154" s="13"/>
    </row>
    <row r="155" spans="2:44" ht="14.1" customHeight="1" x14ac:dyDescent="0.4">
      <c r="B155" s="124"/>
      <c r="C155" s="141"/>
      <c r="D155" s="352" t="s">
        <v>182</v>
      </c>
      <c r="E155" s="353"/>
      <c r="F155" s="353"/>
      <c r="G155" s="353"/>
      <c r="H155" s="353"/>
      <c r="I155" s="353"/>
      <c r="J155" s="353"/>
      <c r="K155" s="353"/>
      <c r="L155" s="221">
        <f>+L145</f>
        <v>0</v>
      </c>
      <c r="M155" s="221"/>
      <c r="N155" s="221"/>
      <c r="O155" s="221"/>
      <c r="P155" s="221"/>
      <c r="Q155" s="221"/>
      <c r="R155" s="146"/>
      <c r="S155" s="146"/>
      <c r="T155" s="146"/>
      <c r="U155" s="147"/>
      <c r="V155" s="147"/>
      <c r="W155" s="147"/>
      <c r="X155" s="147"/>
      <c r="Y155" s="147"/>
      <c r="Z155" s="147"/>
      <c r="AA155" s="148"/>
      <c r="AB155" s="148"/>
      <c r="AC155" s="148"/>
      <c r="AD155" s="147"/>
      <c r="AE155" s="147"/>
      <c r="AF155" s="147"/>
      <c r="AG155" s="147"/>
      <c r="AH155" s="147"/>
      <c r="AI155" s="149"/>
      <c r="AJ155" s="143"/>
      <c r="AL155" s="25"/>
      <c r="AM155" s="13"/>
    </row>
    <row r="156" spans="2:44" ht="14.1" customHeight="1" x14ac:dyDescent="0.4">
      <c r="B156" s="124"/>
      <c r="C156" s="128"/>
      <c r="D156" s="222" t="s">
        <v>183</v>
      </c>
      <c r="E156" s="223"/>
      <c r="F156" s="223"/>
      <c r="G156" s="223"/>
      <c r="H156" s="223"/>
      <c r="I156" s="223"/>
      <c r="J156" s="223"/>
      <c r="K156" s="223"/>
      <c r="L156" s="224">
        <f>+S145</f>
        <v>0</v>
      </c>
      <c r="M156" s="224"/>
      <c r="N156" s="224"/>
      <c r="O156" s="224"/>
      <c r="P156" s="224"/>
      <c r="Q156" s="224"/>
      <c r="R156" s="225" t="s">
        <v>184</v>
      </c>
      <c r="S156" s="225"/>
      <c r="T156" s="225"/>
      <c r="U156" s="225"/>
      <c r="V156" s="225"/>
      <c r="W156" s="226" t="s">
        <v>185</v>
      </c>
      <c r="X156" s="227"/>
      <c r="Y156" s="227"/>
      <c r="Z156" s="227"/>
      <c r="AA156" s="227"/>
      <c r="AB156" s="227"/>
      <c r="AC156" s="227" t="s">
        <v>186</v>
      </c>
      <c r="AD156" s="227"/>
      <c r="AE156" s="227"/>
      <c r="AF156" s="227"/>
      <c r="AG156" s="227"/>
      <c r="AH156" s="228"/>
      <c r="AI156" s="150"/>
      <c r="AJ156" s="143"/>
      <c r="AL156" s="25"/>
      <c r="AM156" s="13"/>
    </row>
    <row r="157" spans="2:44" ht="14.1" customHeight="1" x14ac:dyDescent="0.4">
      <c r="B157" s="124"/>
      <c r="C157" s="151"/>
      <c r="D157" s="210" t="s">
        <v>181</v>
      </c>
      <c r="E157" s="211"/>
      <c r="F157" s="211"/>
      <c r="G157" s="211"/>
      <c r="H157" s="211"/>
      <c r="I157" s="211"/>
      <c r="J157" s="211"/>
      <c r="K157" s="211"/>
      <c r="L157" s="212">
        <f>+AC145</f>
        <v>0</v>
      </c>
      <c r="M157" s="212"/>
      <c r="N157" s="212"/>
      <c r="O157" s="212"/>
      <c r="P157" s="212"/>
      <c r="Q157" s="212"/>
      <c r="R157" s="213" t="s">
        <v>187</v>
      </c>
      <c r="S157" s="213"/>
      <c r="T157" s="213"/>
      <c r="U157" s="213"/>
      <c r="V157" s="213"/>
      <c r="W157" s="214">
        <f>L157-AC157</f>
        <v>0</v>
      </c>
      <c r="X157" s="212"/>
      <c r="Y157" s="212"/>
      <c r="Z157" s="212"/>
      <c r="AA157" s="212"/>
      <c r="AB157" s="212"/>
      <c r="AC157" s="215"/>
      <c r="AD157" s="215"/>
      <c r="AE157" s="215"/>
      <c r="AF157" s="215"/>
      <c r="AG157" s="215"/>
      <c r="AH157" s="216"/>
      <c r="AI157" s="152"/>
      <c r="AJ157" s="143"/>
      <c r="AL157" s="26" t="str">
        <f>IF(AC157="","?","")</f>
        <v>?</v>
      </c>
      <c r="AM157" s="13" t="str">
        <f>IF(AL157="?","借入が必要な場合、その金額を記入して下さい。","")</f>
        <v>借入が必要な場合、その金額を記入して下さい。</v>
      </c>
    </row>
    <row r="158" spans="2:44" ht="14.1" customHeight="1" x14ac:dyDescent="0.4">
      <c r="B158" s="124"/>
      <c r="C158" s="13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17"/>
      <c r="AD158" s="117"/>
      <c r="AE158" s="117"/>
      <c r="AF158" s="117"/>
      <c r="AG158" s="117"/>
      <c r="AH158" s="117"/>
      <c r="AI158" s="117"/>
      <c r="AJ158" s="143"/>
      <c r="AL158" s="25"/>
      <c r="AM158" s="13"/>
    </row>
    <row r="159" spans="2:44" ht="14.1" customHeight="1" x14ac:dyDescent="0.4">
      <c r="B159" s="124"/>
      <c r="C159" s="140" t="s">
        <v>92</v>
      </c>
      <c r="D159" s="217" t="s">
        <v>188</v>
      </c>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8"/>
      <c r="AJ159" s="143"/>
      <c r="AL159" s="25"/>
      <c r="AM159" s="13"/>
    </row>
    <row r="160" spans="2:44" ht="14.1" customHeight="1" x14ac:dyDescent="0.4">
      <c r="B160" s="124"/>
      <c r="C160" s="141"/>
      <c r="D160" s="153"/>
      <c r="E160" s="146"/>
      <c r="F160" s="146"/>
      <c r="G160" s="146"/>
      <c r="H160" s="146"/>
      <c r="I160" s="146"/>
      <c r="J160" s="146"/>
      <c r="K160" s="146"/>
      <c r="L160" s="154"/>
      <c r="M160" s="154"/>
      <c r="N160" s="154"/>
      <c r="O160" s="154"/>
      <c r="P160" s="154"/>
      <c r="Q160" s="154"/>
      <c r="R160" s="146"/>
      <c r="S160" s="146"/>
      <c r="T160" s="146"/>
      <c r="U160" s="147"/>
      <c r="V160" s="147"/>
      <c r="W160" s="147"/>
      <c r="X160" s="147"/>
      <c r="Y160" s="147"/>
      <c r="Z160" s="147"/>
      <c r="AA160" s="148"/>
      <c r="AB160" s="148"/>
      <c r="AC160" s="148"/>
      <c r="AD160" s="147"/>
      <c r="AE160" s="147"/>
      <c r="AF160" s="147"/>
      <c r="AG160" s="147"/>
      <c r="AH160" s="147"/>
      <c r="AI160" s="149"/>
      <c r="AJ160" s="143"/>
      <c r="AL160" s="25"/>
      <c r="AM160" s="13"/>
    </row>
    <row r="161" spans="1:44" ht="14.1" customHeight="1" x14ac:dyDescent="0.4">
      <c r="B161" s="124"/>
      <c r="C161" s="128"/>
      <c r="D161" s="299" t="s">
        <v>189</v>
      </c>
      <c r="E161" s="225"/>
      <c r="F161" s="225"/>
      <c r="G161" s="225"/>
      <c r="H161" s="225"/>
      <c r="I161" s="225"/>
      <c r="J161" s="225"/>
      <c r="K161" s="225"/>
      <c r="L161" s="155" t="s">
        <v>190</v>
      </c>
      <c r="M161" s="155"/>
      <c r="N161" s="156"/>
      <c r="O161" s="156"/>
      <c r="P161" s="156"/>
      <c r="Q161" s="156"/>
      <c r="R161" s="155"/>
      <c r="S161" s="300">
        <f>+L156</f>
        <v>0</v>
      </c>
      <c r="T161" s="301"/>
      <c r="U161" s="301"/>
      <c r="V161" s="301"/>
      <c r="W161" s="301"/>
      <c r="X161" s="301"/>
      <c r="Y161" s="302" t="s">
        <v>191</v>
      </c>
      <c r="Z161" s="302"/>
      <c r="AA161" s="303" t="str">
        <f>IF(ISERROR(ROUND(S161/S162,0)),"",ROUND(S161/S162,0))</f>
        <v/>
      </c>
      <c r="AB161" s="304"/>
      <c r="AC161" s="304"/>
      <c r="AD161" s="304"/>
      <c r="AE161" s="305"/>
      <c r="AF161" s="302" t="s">
        <v>192</v>
      </c>
      <c r="AG161" s="302"/>
      <c r="AH161" s="302"/>
      <c r="AI161" s="131"/>
      <c r="AJ161" s="143"/>
      <c r="AL161" s="25"/>
      <c r="AM161" s="13"/>
    </row>
    <row r="162" spans="1:44" ht="14.1" customHeight="1" x14ac:dyDescent="0.4">
      <c r="B162" s="124"/>
      <c r="C162" s="128"/>
      <c r="D162" s="299"/>
      <c r="E162" s="225"/>
      <c r="F162" s="225"/>
      <c r="G162" s="225"/>
      <c r="H162" s="225"/>
      <c r="I162" s="225"/>
      <c r="J162" s="225"/>
      <c r="K162" s="225"/>
      <c r="L162" s="116" t="s">
        <v>193</v>
      </c>
      <c r="M162" s="116"/>
      <c r="N162" s="157"/>
      <c r="O162" s="157"/>
      <c r="P162" s="157"/>
      <c r="Q162" s="157"/>
      <c r="R162" s="158"/>
      <c r="S162" s="309">
        <f>IF(AND(M121&lt;&gt;"",M129=""),M121,IF(AND(M121="",M129&lt;&gt;""),M129,0))</f>
        <v>0</v>
      </c>
      <c r="T162" s="310"/>
      <c r="U162" s="310"/>
      <c r="V162" s="310"/>
      <c r="W162" s="310"/>
      <c r="X162" s="310"/>
      <c r="Y162" s="302"/>
      <c r="Z162" s="302"/>
      <c r="AA162" s="306"/>
      <c r="AB162" s="307"/>
      <c r="AC162" s="307"/>
      <c r="AD162" s="307"/>
      <c r="AE162" s="308"/>
      <c r="AF162" s="302"/>
      <c r="AG162" s="302"/>
      <c r="AH162" s="302"/>
      <c r="AI162" s="131"/>
      <c r="AJ162" s="143"/>
      <c r="AL162" s="25"/>
      <c r="AM162" s="13"/>
    </row>
    <row r="163" spans="1:44" ht="14.1" customHeight="1" x14ac:dyDescent="0.4">
      <c r="B163" s="124"/>
      <c r="C163" s="151"/>
      <c r="D163" s="159"/>
      <c r="E163" s="137"/>
      <c r="F163" s="137"/>
      <c r="G163" s="137"/>
      <c r="H163" s="137"/>
      <c r="I163" s="137"/>
      <c r="J163" s="137"/>
      <c r="K163" s="137"/>
      <c r="L163" s="160"/>
      <c r="M163" s="160"/>
      <c r="N163" s="160"/>
      <c r="O163" s="160"/>
      <c r="P163" s="160"/>
      <c r="Q163" s="160"/>
      <c r="R163" s="161"/>
      <c r="S163" s="161"/>
      <c r="T163" s="161"/>
      <c r="U163" s="161"/>
      <c r="V163" s="161"/>
      <c r="W163" s="160"/>
      <c r="X163" s="160"/>
      <c r="Y163" s="160"/>
      <c r="Z163" s="160"/>
      <c r="AA163" s="160"/>
      <c r="AB163" s="160"/>
      <c r="AC163" s="160"/>
      <c r="AD163" s="160"/>
      <c r="AE163" s="160"/>
      <c r="AF163" s="160"/>
      <c r="AG163" s="160"/>
      <c r="AH163" s="160"/>
      <c r="AI163" s="152"/>
      <c r="AJ163" s="143"/>
      <c r="AL163" s="25"/>
      <c r="AM163" s="13"/>
    </row>
    <row r="164" spans="1:44" ht="14.1" customHeight="1" x14ac:dyDescent="0.4">
      <c r="B164" s="124"/>
      <c r="C164" s="13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17"/>
      <c r="AD164" s="117"/>
      <c r="AE164" s="117"/>
      <c r="AF164" s="117"/>
      <c r="AG164" s="117"/>
      <c r="AH164" s="117"/>
      <c r="AI164" s="117"/>
      <c r="AJ164" s="143"/>
      <c r="AL164" s="25"/>
      <c r="AM164" s="13"/>
    </row>
    <row r="165" spans="1:44" ht="15" customHeight="1" x14ac:dyDescent="0.4">
      <c r="B165" s="124"/>
      <c r="C165" s="162" t="s">
        <v>93</v>
      </c>
      <c r="D165" s="339" t="s">
        <v>94</v>
      </c>
      <c r="E165" s="339"/>
      <c r="F165" s="339"/>
      <c r="G165" s="339"/>
      <c r="H165" s="339"/>
      <c r="I165" s="339"/>
      <c r="J165" s="340"/>
      <c r="K165" s="341" t="s">
        <v>97</v>
      </c>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3"/>
      <c r="AJ165" s="143"/>
      <c r="AL165" s="25"/>
      <c r="AM165" s="13"/>
    </row>
    <row r="166" spans="1:44" ht="15" customHeight="1" x14ac:dyDescent="0.4">
      <c r="B166" s="124"/>
      <c r="C166" s="163" t="s">
        <v>95</v>
      </c>
      <c r="D166" s="469" t="s">
        <v>96</v>
      </c>
      <c r="E166" s="469"/>
      <c r="F166" s="469"/>
      <c r="G166" s="469"/>
      <c r="H166" s="469"/>
      <c r="I166" s="469"/>
      <c r="J166" s="469"/>
      <c r="K166" s="437" t="s">
        <v>90</v>
      </c>
      <c r="L166" s="438"/>
      <c r="M166" s="439"/>
      <c r="N166" s="440"/>
      <c r="O166" s="164" t="s">
        <v>89</v>
      </c>
      <c r="P166" s="439"/>
      <c r="Q166" s="440"/>
      <c r="R166" s="164" t="s">
        <v>98</v>
      </c>
      <c r="S166" s="439"/>
      <c r="T166" s="440"/>
      <c r="U166" s="164" t="s">
        <v>99</v>
      </c>
      <c r="V166" s="165"/>
      <c r="W166" s="165"/>
      <c r="X166" s="165"/>
      <c r="Y166" s="165"/>
      <c r="Z166" s="165"/>
      <c r="AA166" s="165"/>
      <c r="AB166" s="165"/>
      <c r="AC166" s="165"/>
      <c r="AD166" s="165"/>
      <c r="AE166" s="165"/>
      <c r="AF166" s="165"/>
      <c r="AG166" s="165"/>
      <c r="AH166" s="165"/>
      <c r="AI166" s="166"/>
      <c r="AJ166" s="143"/>
      <c r="AL166" s="25" t="str">
        <f>IF(AND(M166&lt;&gt;"",P166&lt;&gt;"",S166&lt;&gt;""),IF(ISERROR(DAY(M166+2018&amp;"/"&amp;P166&amp;"/"&amp;S166)),"!",""),"?")</f>
        <v>?</v>
      </c>
      <c r="AM166" s="13" t="str">
        <f>IF(AL166="?","事業完了予定日を入力して下さい。",IF(AL166="!","事業完了予定日を正しく入力して下さい。",""))</f>
        <v>事業完了予定日を入力して下さい。</v>
      </c>
    </row>
    <row r="167" spans="1:44" ht="14.1" customHeight="1" x14ac:dyDescent="0.4">
      <c r="B167" s="167"/>
      <c r="C167" s="168" t="s">
        <v>145</v>
      </c>
      <c r="D167" s="407" t="s">
        <v>291</v>
      </c>
      <c r="E167" s="407"/>
      <c r="F167" s="407"/>
      <c r="G167" s="407"/>
      <c r="H167" s="407"/>
      <c r="I167" s="407"/>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407"/>
      <c r="AJ167" s="124"/>
      <c r="AL167" s="25"/>
      <c r="AM167" s="13"/>
    </row>
    <row r="168" spans="1:44" ht="14.1" customHeight="1" x14ac:dyDescent="0.4">
      <c r="B168" s="124"/>
      <c r="C168" s="169"/>
      <c r="D168" s="408"/>
      <c r="E168" s="408"/>
      <c r="F168" s="408"/>
      <c r="G168" s="408"/>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124"/>
      <c r="AL168" s="25"/>
      <c r="AM168" s="13"/>
    </row>
    <row r="169" spans="1:44" s="85" customFormat="1" ht="14.1" customHeight="1" x14ac:dyDescent="0.4">
      <c r="B169" s="124"/>
      <c r="C169" s="169"/>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24"/>
      <c r="AL169" s="25"/>
      <c r="AM169" s="13"/>
      <c r="AR169" s="63"/>
    </row>
    <row r="170" spans="1:44" ht="14.1" customHeight="1" x14ac:dyDescent="0.4">
      <c r="B170" s="124"/>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24"/>
      <c r="AL170" s="25"/>
      <c r="AM170" s="13"/>
    </row>
    <row r="171" spans="1:44" ht="14.1" customHeight="1" x14ac:dyDescent="0.4">
      <c r="A171" s="6"/>
      <c r="B171" s="247" t="s">
        <v>101</v>
      </c>
      <c r="C171" s="247"/>
      <c r="D171" s="247"/>
      <c r="E171" s="247"/>
      <c r="F171" s="248" t="str">
        <f>IF(AND($H$1&lt;&gt;"",$L$1&lt;&gt;""),"【"&amp;$H$1&amp;"・"&amp;$L$1&amp;"】","")</f>
        <v/>
      </c>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9" t="s">
        <v>255</v>
      </c>
      <c r="AJ171" s="249"/>
      <c r="AL171" s="25"/>
      <c r="AM171" s="13"/>
    </row>
    <row r="172" spans="1:44" ht="14.1" customHeight="1" x14ac:dyDescent="0.4">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L172" s="25"/>
      <c r="AM172" s="13"/>
    </row>
    <row r="173" spans="1:44" s="85" customFormat="1" ht="14.1" customHeight="1" x14ac:dyDescent="0.4">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L173" s="25"/>
      <c r="AM173" s="13"/>
      <c r="AR173" s="63"/>
    </row>
    <row r="174" spans="1:44" ht="14.1" customHeight="1" x14ac:dyDescent="0.4">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L174" s="25"/>
      <c r="AM174" s="13"/>
    </row>
    <row r="175" spans="1:44" ht="14.1" customHeight="1" x14ac:dyDescent="0.4">
      <c r="B175" s="250" t="s">
        <v>194</v>
      </c>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L175" s="25"/>
      <c r="AM175" s="13"/>
    </row>
    <row r="176" spans="1:44" ht="14.1" customHeight="1" x14ac:dyDescent="0.4">
      <c r="AL176" s="25"/>
      <c r="AM176" s="13"/>
    </row>
    <row r="177" spans="3:44" ht="17.100000000000001" customHeight="1" x14ac:dyDescent="0.4">
      <c r="C177" s="450" t="s">
        <v>195</v>
      </c>
      <c r="D177" s="451"/>
      <c r="E177" s="451"/>
      <c r="F177" s="451"/>
      <c r="G177" s="451"/>
      <c r="H177" s="451"/>
      <c r="I177" s="451"/>
      <c r="J177" s="451"/>
      <c r="K177" s="451"/>
      <c r="L177" s="451"/>
      <c r="M177" s="451"/>
      <c r="N177" s="451"/>
      <c r="O177" s="451"/>
      <c r="P177" s="451"/>
      <c r="Q177" s="451"/>
      <c r="R177" s="451"/>
      <c r="S177" s="451"/>
      <c r="T177" s="451"/>
      <c r="U177" s="451"/>
      <c r="V177" s="451"/>
      <c r="W177" s="451"/>
      <c r="X177" s="451"/>
      <c r="Y177" s="451"/>
      <c r="Z177" s="451"/>
      <c r="AA177" s="451"/>
      <c r="AB177" s="451"/>
      <c r="AC177" s="451"/>
      <c r="AD177" s="451"/>
      <c r="AE177" s="451"/>
      <c r="AF177" s="451"/>
      <c r="AG177" s="451"/>
      <c r="AH177" s="451"/>
      <c r="AI177" s="452"/>
      <c r="AL177" s="25"/>
      <c r="AM177" s="13"/>
    </row>
    <row r="178" spans="3:44" ht="17.100000000000001" customHeight="1" x14ac:dyDescent="0.4">
      <c r="C178" s="75"/>
      <c r="D178" s="436" t="s">
        <v>77</v>
      </c>
      <c r="E178" s="431" t="s">
        <v>286</v>
      </c>
      <c r="F178" s="431"/>
      <c r="G178" s="431"/>
      <c r="H178" s="431"/>
      <c r="I178" s="431"/>
      <c r="J178" s="431"/>
      <c r="K178" s="431"/>
      <c r="L178" s="431"/>
      <c r="M178" s="431"/>
      <c r="N178" s="431"/>
      <c r="O178" s="431"/>
      <c r="P178" s="431"/>
      <c r="Q178" s="431"/>
      <c r="R178" s="431"/>
      <c r="S178" s="431"/>
      <c r="T178" s="431"/>
      <c r="U178" s="431"/>
      <c r="V178" s="431"/>
      <c r="W178" s="431"/>
      <c r="X178" s="431"/>
      <c r="Y178" s="431"/>
      <c r="Z178" s="431"/>
      <c r="AA178" s="431"/>
      <c r="AB178" s="431"/>
      <c r="AC178" s="431"/>
      <c r="AD178" s="431"/>
      <c r="AE178" s="77"/>
      <c r="AF178" s="77"/>
      <c r="AG178" s="77"/>
      <c r="AH178" s="77"/>
      <c r="AI178" s="78"/>
      <c r="AL178" s="25"/>
      <c r="AM178" s="13"/>
    </row>
    <row r="179" spans="3:44" ht="17.100000000000001" customHeight="1" x14ac:dyDescent="0.4">
      <c r="C179" s="75"/>
      <c r="D179" s="436"/>
      <c r="E179" s="431"/>
      <c r="F179" s="431"/>
      <c r="G179" s="431"/>
      <c r="H179" s="431"/>
      <c r="I179" s="431"/>
      <c r="J179" s="431"/>
      <c r="K179" s="431"/>
      <c r="L179" s="431"/>
      <c r="M179" s="431"/>
      <c r="N179" s="431"/>
      <c r="O179" s="431"/>
      <c r="P179" s="431"/>
      <c r="Q179" s="431"/>
      <c r="R179" s="431"/>
      <c r="S179" s="431"/>
      <c r="T179" s="431"/>
      <c r="U179" s="431"/>
      <c r="V179" s="431"/>
      <c r="W179" s="431"/>
      <c r="X179" s="431"/>
      <c r="Y179" s="431"/>
      <c r="Z179" s="431"/>
      <c r="AA179" s="431"/>
      <c r="AB179" s="431"/>
      <c r="AC179" s="431"/>
      <c r="AD179" s="431"/>
      <c r="AE179" s="456"/>
      <c r="AF179" s="457"/>
      <c r="AG179" s="457"/>
      <c r="AH179" s="457"/>
      <c r="AI179" s="458"/>
      <c r="AL179" s="26" t="str">
        <f>IF(AE179="","?","")</f>
        <v>?</v>
      </c>
      <c r="AM179" s="13" t="str">
        <f>IF(AL179="?","「はい」か「いいえ」で回答して下さい。","")</f>
        <v>「はい」か「いいえ」で回答して下さい。</v>
      </c>
      <c r="AN179" s="85"/>
    </row>
    <row r="180" spans="3:44" ht="17.100000000000001" customHeight="1" x14ac:dyDescent="0.4">
      <c r="C180" s="75"/>
      <c r="D180" s="436" t="s">
        <v>92</v>
      </c>
      <c r="E180" s="431" t="s">
        <v>196</v>
      </c>
      <c r="F180" s="431"/>
      <c r="G180" s="431"/>
      <c r="H180" s="431"/>
      <c r="I180" s="431"/>
      <c r="J180" s="431"/>
      <c r="K180" s="431"/>
      <c r="L180" s="431"/>
      <c r="M180" s="431"/>
      <c r="N180" s="431"/>
      <c r="O180" s="431"/>
      <c r="P180" s="431"/>
      <c r="Q180" s="431"/>
      <c r="R180" s="431"/>
      <c r="S180" s="431"/>
      <c r="T180" s="431"/>
      <c r="U180" s="431"/>
      <c r="V180" s="431"/>
      <c r="W180" s="431"/>
      <c r="X180" s="431"/>
      <c r="Y180" s="431"/>
      <c r="Z180" s="431"/>
      <c r="AA180" s="431"/>
      <c r="AB180" s="431"/>
      <c r="AC180" s="431"/>
      <c r="AD180" s="431"/>
      <c r="AE180" s="77"/>
      <c r="AF180" s="77"/>
      <c r="AG180" s="77"/>
      <c r="AH180" s="77"/>
      <c r="AI180" s="78"/>
      <c r="AL180" s="25"/>
      <c r="AM180" s="13"/>
      <c r="AN180" s="85"/>
    </row>
    <row r="181" spans="3:44" ht="17.100000000000001" customHeight="1" x14ac:dyDescent="0.4">
      <c r="C181" s="75"/>
      <c r="D181" s="436"/>
      <c r="E181" s="431"/>
      <c r="F181" s="431"/>
      <c r="G181" s="431"/>
      <c r="H181" s="431"/>
      <c r="I181" s="431"/>
      <c r="J181" s="431"/>
      <c r="K181" s="431"/>
      <c r="L181" s="431"/>
      <c r="M181" s="431"/>
      <c r="N181" s="431"/>
      <c r="O181" s="431"/>
      <c r="P181" s="431"/>
      <c r="Q181" s="431"/>
      <c r="R181" s="431"/>
      <c r="S181" s="431"/>
      <c r="T181" s="431"/>
      <c r="U181" s="431"/>
      <c r="V181" s="431"/>
      <c r="W181" s="431"/>
      <c r="X181" s="431"/>
      <c r="Y181" s="431"/>
      <c r="Z181" s="431"/>
      <c r="AA181" s="431"/>
      <c r="AB181" s="431"/>
      <c r="AC181" s="431"/>
      <c r="AD181" s="431"/>
      <c r="AE181" s="456"/>
      <c r="AF181" s="457"/>
      <c r="AG181" s="457"/>
      <c r="AH181" s="457"/>
      <c r="AI181" s="458"/>
      <c r="AL181" s="26" t="str">
        <f>IF(AE181="","?","")</f>
        <v>?</v>
      </c>
      <c r="AM181" s="13" t="str">
        <f>IF(AL181="?","「はい」か「いいえ」で回答して下さい。","")</f>
        <v>「はい」か「いいえ」で回答して下さい。</v>
      </c>
      <c r="AN181" s="85"/>
    </row>
    <row r="182" spans="3:44" ht="17.100000000000001" customHeight="1" x14ac:dyDescent="0.4">
      <c r="C182" s="75"/>
      <c r="D182" s="436" t="s">
        <v>93</v>
      </c>
      <c r="E182" s="431" t="s">
        <v>197</v>
      </c>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77"/>
      <c r="AF182" s="77"/>
      <c r="AG182" s="77"/>
      <c r="AH182" s="77"/>
      <c r="AI182" s="78"/>
      <c r="AL182" s="25"/>
      <c r="AM182" s="13"/>
      <c r="AN182" s="85"/>
    </row>
    <row r="183" spans="3:44" ht="17.100000000000001" customHeight="1" x14ac:dyDescent="0.4">
      <c r="C183" s="75"/>
      <c r="D183" s="436"/>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456"/>
      <c r="AF183" s="457"/>
      <c r="AG183" s="457"/>
      <c r="AH183" s="457"/>
      <c r="AI183" s="458"/>
      <c r="AL183" s="26" t="str">
        <f>IF(AE183="","?","")</f>
        <v>?</v>
      </c>
      <c r="AM183" s="13" t="str">
        <f>IF(AL183="?","「はい」か「いいえ」で回答して下さい。","")</f>
        <v>「はい」か「いいえ」で回答して下さい。</v>
      </c>
      <c r="AN183" s="85"/>
    </row>
    <row r="184" spans="3:44" ht="17.100000000000001" customHeight="1" x14ac:dyDescent="0.4">
      <c r="C184" s="75"/>
      <c r="D184" s="436" t="s">
        <v>95</v>
      </c>
      <c r="E184" s="431" t="s">
        <v>198</v>
      </c>
      <c r="F184" s="431"/>
      <c r="G184" s="431"/>
      <c r="H184" s="431"/>
      <c r="I184" s="431"/>
      <c r="J184" s="431"/>
      <c r="K184" s="431"/>
      <c r="L184" s="431"/>
      <c r="M184" s="431"/>
      <c r="N184" s="431"/>
      <c r="O184" s="431"/>
      <c r="P184" s="431"/>
      <c r="Q184" s="431"/>
      <c r="R184" s="431"/>
      <c r="S184" s="431"/>
      <c r="T184" s="431"/>
      <c r="U184" s="431"/>
      <c r="V184" s="431"/>
      <c r="W184" s="431"/>
      <c r="X184" s="431"/>
      <c r="Y184" s="431"/>
      <c r="Z184" s="431"/>
      <c r="AA184" s="431"/>
      <c r="AB184" s="431"/>
      <c r="AC184" s="431"/>
      <c r="AD184" s="431"/>
      <c r="AE184" s="77"/>
      <c r="AF184" s="77"/>
      <c r="AG184" s="77"/>
      <c r="AH184" s="77"/>
      <c r="AI184" s="78"/>
      <c r="AL184" s="25"/>
      <c r="AM184" s="13"/>
      <c r="AN184" s="85"/>
    </row>
    <row r="185" spans="3:44" ht="17.100000000000001" customHeight="1" x14ac:dyDescent="0.4">
      <c r="C185" s="75"/>
      <c r="D185" s="436"/>
      <c r="E185" s="431"/>
      <c r="F185" s="431"/>
      <c r="G185" s="431"/>
      <c r="H185" s="431"/>
      <c r="I185" s="431"/>
      <c r="J185" s="431"/>
      <c r="K185" s="431"/>
      <c r="L185" s="431"/>
      <c r="M185" s="431"/>
      <c r="N185" s="431"/>
      <c r="O185" s="431"/>
      <c r="P185" s="431"/>
      <c r="Q185" s="431"/>
      <c r="R185" s="431"/>
      <c r="S185" s="431"/>
      <c r="T185" s="431"/>
      <c r="U185" s="431"/>
      <c r="V185" s="431"/>
      <c r="W185" s="431"/>
      <c r="X185" s="431"/>
      <c r="Y185" s="431"/>
      <c r="Z185" s="431"/>
      <c r="AA185" s="431"/>
      <c r="AB185" s="431"/>
      <c r="AC185" s="431"/>
      <c r="AD185" s="431"/>
      <c r="AE185" s="456"/>
      <c r="AF185" s="457"/>
      <c r="AG185" s="457"/>
      <c r="AH185" s="457"/>
      <c r="AI185" s="458"/>
      <c r="AL185" s="26" t="str">
        <f>IF(AE185="","?","")</f>
        <v>?</v>
      </c>
      <c r="AM185" s="13" t="str">
        <f>IF(AL185="?","「はい」か「いいえ」で回答して下さい。","")</f>
        <v>「はい」か「いいえ」で回答して下さい。</v>
      </c>
      <c r="AN185" s="85"/>
    </row>
    <row r="186" spans="3:44" s="85" customFormat="1" ht="17.100000000000001" customHeight="1" x14ac:dyDescent="0.4">
      <c r="C186" s="75"/>
      <c r="D186" s="436" t="s">
        <v>100</v>
      </c>
      <c r="E186" s="431" t="s">
        <v>287</v>
      </c>
      <c r="F186" s="431"/>
      <c r="G186" s="431"/>
      <c r="H186" s="431"/>
      <c r="I186" s="431"/>
      <c r="J186" s="431"/>
      <c r="K186" s="431"/>
      <c r="L186" s="431"/>
      <c r="M186" s="431"/>
      <c r="N186" s="431"/>
      <c r="O186" s="431"/>
      <c r="P186" s="431"/>
      <c r="Q186" s="431"/>
      <c r="R186" s="431"/>
      <c r="S186" s="431"/>
      <c r="T186" s="431"/>
      <c r="U186" s="431"/>
      <c r="V186" s="431"/>
      <c r="W186" s="431"/>
      <c r="X186" s="431"/>
      <c r="Y186" s="431"/>
      <c r="Z186" s="431"/>
      <c r="AA186" s="431"/>
      <c r="AB186" s="431"/>
      <c r="AC186" s="431"/>
      <c r="AD186" s="431"/>
      <c r="AE186" s="77"/>
      <c r="AF186" s="77"/>
      <c r="AG186" s="77"/>
      <c r="AH186" s="77"/>
      <c r="AI186" s="78"/>
      <c r="AL186" s="25"/>
      <c r="AM186" s="13"/>
      <c r="AR186" s="63"/>
    </row>
    <row r="187" spans="3:44" s="85" customFormat="1" ht="17.100000000000001" customHeight="1" x14ac:dyDescent="0.4">
      <c r="C187" s="74"/>
      <c r="D187" s="436"/>
      <c r="E187" s="431"/>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56"/>
      <c r="AF187" s="457"/>
      <c r="AG187" s="457"/>
      <c r="AH187" s="457"/>
      <c r="AI187" s="458"/>
      <c r="AL187" s="26" t="str">
        <f>IF(AE187="","?","")</f>
        <v>?</v>
      </c>
      <c r="AM187" s="13" t="str">
        <f>IF(AL187="?","「はい」か「いいえ」で回答して下さい。","")</f>
        <v>「はい」か「いいえ」で回答して下さい。</v>
      </c>
      <c r="AR187" s="63"/>
    </row>
    <row r="188" spans="3:44" ht="17.100000000000001" customHeight="1" x14ac:dyDescent="0.4">
      <c r="C188" s="453" t="s">
        <v>199</v>
      </c>
      <c r="D188" s="454"/>
      <c r="E188" s="454"/>
      <c r="F188" s="454"/>
      <c r="G188" s="454"/>
      <c r="H188" s="454"/>
      <c r="I188" s="454"/>
      <c r="J188" s="454"/>
      <c r="K188" s="454"/>
      <c r="L188" s="454"/>
      <c r="M188" s="454"/>
      <c r="N188" s="454"/>
      <c r="O188" s="454"/>
      <c r="P188" s="454"/>
      <c r="Q188" s="454"/>
      <c r="R188" s="454"/>
      <c r="S188" s="454"/>
      <c r="T188" s="454"/>
      <c r="U188" s="454"/>
      <c r="V188" s="454"/>
      <c r="W188" s="454"/>
      <c r="X188" s="454"/>
      <c r="Y188" s="454"/>
      <c r="Z188" s="454"/>
      <c r="AA188" s="454"/>
      <c r="AB188" s="454"/>
      <c r="AC188" s="454"/>
      <c r="AD188" s="454"/>
      <c r="AE188" s="454"/>
      <c r="AF188" s="454"/>
      <c r="AG188" s="454"/>
      <c r="AH188" s="454"/>
      <c r="AI188" s="455"/>
      <c r="AL188" s="25"/>
      <c r="AM188" s="13"/>
    </row>
    <row r="189" spans="3:44" ht="17.100000000000001" customHeight="1" x14ac:dyDescent="0.4">
      <c r="C189" s="75"/>
      <c r="D189" s="436" t="s">
        <v>77</v>
      </c>
      <c r="E189" s="431" t="s">
        <v>269</v>
      </c>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77"/>
      <c r="AF189" s="77"/>
      <c r="AG189" s="77"/>
      <c r="AH189" s="77"/>
      <c r="AI189" s="78"/>
      <c r="AL189" s="25"/>
      <c r="AM189" s="13"/>
      <c r="AN189" s="85"/>
    </row>
    <row r="190" spans="3:44" ht="17.100000000000001" customHeight="1" x14ac:dyDescent="0.4">
      <c r="C190" s="75"/>
      <c r="D190" s="436"/>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456"/>
      <c r="AF190" s="457"/>
      <c r="AG190" s="457"/>
      <c r="AH190" s="457"/>
      <c r="AI190" s="458"/>
      <c r="AL190" s="26" t="str">
        <f>IF(AE190="","?","")</f>
        <v>?</v>
      </c>
      <c r="AM190" s="13" t="str">
        <f>IF(AL190="?","「はい」か「いいえ」で回答して下さい。","")</f>
        <v>「はい」か「いいえ」で回答して下さい。</v>
      </c>
      <c r="AN190" s="85"/>
    </row>
    <row r="191" spans="3:44" ht="17.100000000000001" customHeight="1" x14ac:dyDescent="0.4">
      <c r="C191" s="75"/>
      <c r="D191" s="436" t="s">
        <v>92</v>
      </c>
      <c r="E191" s="431" t="s">
        <v>270</v>
      </c>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79"/>
      <c r="AF191" s="79"/>
      <c r="AG191" s="79"/>
      <c r="AH191" s="79"/>
      <c r="AI191" s="80"/>
      <c r="AL191" s="25"/>
      <c r="AM191" s="13"/>
      <c r="AN191" s="85"/>
    </row>
    <row r="192" spans="3:44" s="85" customFormat="1" ht="17.100000000000001" customHeight="1" x14ac:dyDescent="0.4">
      <c r="C192" s="75"/>
      <c r="D192" s="436"/>
      <c r="E192" s="431"/>
      <c r="F192" s="431"/>
      <c r="G192" s="431"/>
      <c r="H192" s="431"/>
      <c r="I192" s="431"/>
      <c r="J192" s="431"/>
      <c r="K192" s="431"/>
      <c r="L192" s="431"/>
      <c r="M192" s="431"/>
      <c r="N192" s="431"/>
      <c r="O192" s="431"/>
      <c r="P192" s="431"/>
      <c r="Q192" s="431"/>
      <c r="R192" s="431"/>
      <c r="S192" s="431"/>
      <c r="T192" s="431"/>
      <c r="U192" s="431"/>
      <c r="V192" s="431"/>
      <c r="W192" s="431"/>
      <c r="X192" s="431"/>
      <c r="Y192" s="431"/>
      <c r="Z192" s="431"/>
      <c r="AA192" s="431"/>
      <c r="AB192" s="431"/>
      <c r="AC192" s="431"/>
      <c r="AD192" s="431"/>
      <c r="AE192" s="81"/>
      <c r="AF192" s="81"/>
      <c r="AG192" s="81"/>
      <c r="AH192" s="81"/>
      <c r="AI192" s="82"/>
      <c r="AL192" s="25"/>
      <c r="AM192" s="13"/>
      <c r="AR192" s="63"/>
    </row>
    <row r="193" spans="3:41" ht="17.100000000000001" customHeight="1" x14ac:dyDescent="0.4">
      <c r="C193" s="75"/>
      <c r="D193" s="436"/>
      <c r="E193" s="431"/>
      <c r="F193" s="431"/>
      <c r="G193" s="431"/>
      <c r="H193" s="431"/>
      <c r="I193" s="431"/>
      <c r="J193" s="431"/>
      <c r="K193" s="431"/>
      <c r="L193" s="431"/>
      <c r="M193" s="431"/>
      <c r="N193" s="431"/>
      <c r="O193" s="431"/>
      <c r="P193" s="431"/>
      <c r="Q193" s="431"/>
      <c r="R193" s="431"/>
      <c r="S193" s="431"/>
      <c r="T193" s="431"/>
      <c r="U193" s="431"/>
      <c r="V193" s="431"/>
      <c r="W193" s="431"/>
      <c r="X193" s="431"/>
      <c r="Y193" s="431"/>
      <c r="Z193" s="431"/>
      <c r="AA193" s="431"/>
      <c r="AB193" s="431"/>
      <c r="AC193" s="431"/>
      <c r="AD193" s="431"/>
      <c r="AE193" s="456"/>
      <c r="AF193" s="457"/>
      <c r="AG193" s="457"/>
      <c r="AH193" s="457"/>
      <c r="AI193" s="458"/>
      <c r="AL193" s="26" t="str">
        <f>IF(AE193="","?","")</f>
        <v>?</v>
      </c>
      <c r="AM193" s="13" t="str">
        <f>IF(AL193="?","「はい」か「いいえ」で回答して下さい。","")</f>
        <v>「はい」か「いいえ」で回答して下さい。</v>
      </c>
      <c r="AN193" s="85"/>
    </row>
    <row r="194" spans="3:41" ht="17.100000000000001" customHeight="1" x14ac:dyDescent="0.4">
      <c r="C194" s="75"/>
      <c r="D194" s="436" t="s">
        <v>93</v>
      </c>
      <c r="E194" s="431" t="s">
        <v>271</v>
      </c>
      <c r="F194" s="431"/>
      <c r="G194" s="431"/>
      <c r="H194" s="431"/>
      <c r="I194" s="431"/>
      <c r="J194" s="431"/>
      <c r="K194" s="431"/>
      <c r="L194" s="431"/>
      <c r="M194" s="431"/>
      <c r="N194" s="431"/>
      <c r="O194" s="431"/>
      <c r="P194" s="431"/>
      <c r="Q194" s="431"/>
      <c r="R194" s="431"/>
      <c r="S194" s="431"/>
      <c r="T194" s="431"/>
      <c r="U194" s="431"/>
      <c r="V194" s="431"/>
      <c r="W194" s="431"/>
      <c r="X194" s="431"/>
      <c r="Y194" s="431"/>
      <c r="Z194" s="431"/>
      <c r="AA194" s="431"/>
      <c r="AB194" s="431"/>
      <c r="AC194" s="431"/>
      <c r="AD194" s="431"/>
      <c r="AE194" s="79"/>
      <c r="AF194" s="79"/>
      <c r="AG194" s="79"/>
      <c r="AH194" s="79"/>
      <c r="AI194" s="80"/>
      <c r="AL194" s="25"/>
      <c r="AM194" s="13"/>
      <c r="AN194" s="85"/>
      <c r="AO194" s="85"/>
    </row>
    <row r="195" spans="3:41" ht="17.100000000000001" customHeight="1" x14ac:dyDescent="0.4">
      <c r="C195" s="74"/>
      <c r="D195" s="436"/>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456"/>
      <c r="AF195" s="457"/>
      <c r="AG195" s="457"/>
      <c r="AH195" s="457"/>
      <c r="AI195" s="458"/>
      <c r="AL195" s="26" t="str">
        <f>IF(AE195="","?","")</f>
        <v>?</v>
      </c>
      <c r="AM195" s="13" t="str">
        <f>IF(AL195="?","「はい」か「いいえ」で回答して下さい。","")</f>
        <v>「はい」か「いいえ」で回答して下さい。</v>
      </c>
      <c r="AN195" s="85"/>
    </row>
    <row r="196" spans="3:41" ht="17.100000000000001" customHeight="1" x14ac:dyDescent="0.4">
      <c r="C196" s="453" t="s">
        <v>200</v>
      </c>
      <c r="D196" s="454"/>
      <c r="E196" s="454"/>
      <c r="F196" s="454"/>
      <c r="G196" s="454"/>
      <c r="H196" s="454"/>
      <c r="I196" s="454"/>
      <c r="J196" s="454"/>
      <c r="K196" s="454"/>
      <c r="L196" s="454"/>
      <c r="M196" s="454"/>
      <c r="N196" s="454"/>
      <c r="O196" s="454"/>
      <c r="P196" s="454"/>
      <c r="Q196" s="454"/>
      <c r="R196" s="454"/>
      <c r="S196" s="454"/>
      <c r="T196" s="454"/>
      <c r="U196" s="454"/>
      <c r="V196" s="454"/>
      <c r="W196" s="454"/>
      <c r="X196" s="454"/>
      <c r="Y196" s="454"/>
      <c r="Z196" s="454"/>
      <c r="AA196" s="454"/>
      <c r="AB196" s="454"/>
      <c r="AC196" s="454"/>
      <c r="AD196" s="454"/>
      <c r="AE196" s="454"/>
      <c r="AF196" s="454"/>
      <c r="AG196" s="454"/>
      <c r="AH196" s="454"/>
      <c r="AI196" s="455"/>
      <c r="AL196" s="25"/>
      <c r="AM196" s="13"/>
    </row>
    <row r="197" spans="3:41" ht="17.100000000000001" customHeight="1" x14ac:dyDescent="0.4">
      <c r="C197" s="75"/>
      <c r="D197" s="436" t="s">
        <v>77</v>
      </c>
      <c r="E197" s="431" t="s">
        <v>272</v>
      </c>
      <c r="F197" s="431"/>
      <c r="G197" s="431"/>
      <c r="H197" s="431"/>
      <c r="I197" s="431"/>
      <c r="J197" s="431"/>
      <c r="K197" s="431"/>
      <c r="L197" s="431"/>
      <c r="M197" s="431"/>
      <c r="N197" s="431"/>
      <c r="O197" s="431"/>
      <c r="P197" s="431"/>
      <c r="Q197" s="431"/>
      <c r="R197" s="431"/>
      <c r="S197" s="431"/>
      <c r="T197" s="431"/>
      <c r="U197" s="431"/>
      <c r="V197" s="431"/>
      <c r="W197" s="431"/>
      <c r="X197" s="431"/>
      <c r="Y197" s="431"/>
      <c r="Z197" s="431"/>
      <c r="AA197" s="431"/>
      <c r="AB197" s="431"/>
      <c r="AC197" s="431"/>
      <c r="AD197" s="431"/>
      <c r="AE197" s="77"/>
      <c r="AF197" s="77"/>
      <c r="AG197" s="77"/>
      <c r="AH197" s="77"/>
      <c r="AI197" s="78"/>
      <c r="AL197" s="25"/>
      <c r="AM197" s="13"/>
      <c r="AN197" s="85"/>
    </row>
    <row r="198" spans="3:41" ht="17.100000000000001" customHeight="1" x14ac:dyDescent="0.4">
      <c r="C198" s="75"/>
      <c r="D198" s="436"/>
      <c r="E198" s="431"/>
      <c r="F198" s="431"/>
      <c r="G198" s="431"/>
      <c r="H198" s="431"/>
      <c r="I198" s="431"/>
      <c r="J198" s="431"/>
      <c r="K198" s="431"/>
      <c r="L198" s="431"/>
      <c r="M198" s="431"/>
      <c r="N198" s="431"/>
      <c r="O198" s="431"/>
      <c r="P198" s="431"/>
      <c r="Q198" s="431"/>
      <c r="R198" s="431"/>
      <c r="S198" s="431"/>
      <c r="T198" s="431"/>
      <c r="U198" s="431"/>
      <c r="V198" s="431"/>
      <c r="W198" s="431"/>
      <c r="X198" s="431"/>
      <c r="Y198" s="431"/>
      <c r="Z198" s="431"/>
      <c r="AA198" s="431"/>
      <c r="AB198" s="431"/>
      <c r="AC198" s="431"/>
      <c r="AD198" s="431"/>
      <c r="AE198" s="456"/>
      <c r="AF198" s="457"/>
      <c r="AG198" s="457"/>
      <c r="AH198" s="457"/>
      <c r="AI198" s="458"/>
      <c r="AL198" s="26" t="str">
        <f>IF(AE198="","?","")</f>
        <v>?</v>
      </c>
      <c r="AM198" s="13" t="str">
        <f>IF(AL198="?","「はい」か「いいえ」で回答して下さい。","")</f>
        <v>「はい」か「いいえ」で回答して下さい。</v>
      </c>
      <c r="AN198" s="85"/>
    </row>
    <row r="199" spans="3:41" ht="17.100000000000001" customHeight="1" x14ac:dyDescent="0.4">
      <c r="C199" s="75"/>
      <c r="D199" s="436" t="s">
        <v>92</v>
      </c>
      <c r="E199" s="431" t="s">
        <v>273</v>
      </c>
      <c r="F199" s="431"/>
      <c r="G199" s="431"/>
      <c r="H199" s="431"/>
      <c r="I199" s="431"/>
      <c r="J199" s="431"/>
      <c r="K199" s="431"/>
      <c r="L199" s="431"/>
      <c r="M199" s="431"/>
      <c r="N199" s="431"/>
      <c r="O199" s="431"/>
      <c r="P199" s="431"/>
      <c r="Q199" s="431"/>
      <c r="R199" s="431"/>
      <c r="S199" s="431"/>
      <c r="T199" s="431"/>
      <c r="U199" s="431"/>
      <c r="V199" s="431"/>
      <c r="W199" s="431"/>
      <c r="X199" s="431"/>
      <c r="Y199" s="431"/>
      <c r="Z199" s="431"/>
      <c r="AA199" s="431"/>
      <c r="AB199" s="431"/>
      <c r="AC199" s="431"/>
      <c r="AD199" s="431"/>
      <c r="AE199" s="77"/>
      <c r="AF199" s="77"/>
      <c r="AG199" s="77"/>
      <c r="AH199" s="77"/>
      <c r="AI199" s="78"/>
      <c r="AL199" s="25"/>
      <c r="AM199" s="13"/>
      <c r="AN199" s="85"/>
    </row>
    <row r="200" spans="3:41" ht="17.100000000000001" customHeight="1" x14ac:dyDescent="0.4">
      <c r="C200" s="74"/>
      <c r="D200" s="436"/>
      <c r="E200" s="431"/>
      <c r="F200" s="431"/>
      <c r="G200" s="431"/>
      <c r="H200" s="431"/>
      <c r="I200" s="431"/>
      <c r="J200" s="431"/>
      <c r="K200" s="431"/>
      <c r="L200" s="431"/>
      <c r="M200" s="431"/>
      <c r="N200" s="431"/>
      <c r="O200" s="431"/>
      <c r="P200" s="431"/>
      <c r="Q200" s="431"/>
      <c r="R200" s="431"/>
      <c r="S200" s="431"/>
      <c r="T200" s="431"/>
      <c r="U200" s="431"/>
      <c r="V200" s="431"/>
      <c r="W200" s="431"/>
      <c r="X200" s="431"/>
      <c r="Y200" s="431"/>
      <c r="Z200" s="431"/>
      <c r="AA200" s="431"/>
      <c r="AB200" s="431"/>
      <c r="AC200" s="431"/>
      <c r="AD200" s="431"/>
      <c r="AE200" s="456"/>
      <c r="AF200" s="457"/>
      <c r="AG200" s="457"/>
      <c r="AH200" s="457"/>
      <c r="AI200" s="458"/>
      <c r="AL200" s="26" t="str">
        <f>IF(AE200="","?","")</f>
        <v>?</v>
      </c>
      <c r="AM200" s="13" t="str">
        <f>IF(AL200="?","「はい」か「いいえ」で回答して下さい。","")</f>
        <v>「はい」か「いいえ」で回答して下さい。</v>
      </c>
      <c r="AN200" s="85"/>
    </row>
    <row r="201" spans="3:41" ht="17.100000000000001" customHeight="1" x14ac:dyDescent="0.4">
      <c r="C201" s="453" t="s">
        <v>201</v>
      </c>
      <c r="D201" s="454"/>
      <c r="E201" s="454"/>
      <c r="F201" s="454"/>
      <c r="G201" s="454"/>
      <c r="H201" s="454"/>
      <c r="I201" s="454"/>
      <c r="J201" s="454"/>
      <c r="K201" s="454"/>
      <c r="L201" s="454"/>
      <c r="M201" s="454"/>
      <c r="N201" s="454"/>
      <c r="O201" s="454"/>
      <c r="P201" s="454"/>
      <c r="Q201" s="454"/>
      <c r="R201" s="454"/>
      <c r="S201" s="454"/>
      <c r="T201" s="454"/>
      <c r="U201" s="454"/>
      <c r="V201" s="454"/>
      <c r="W201" s="454"/>
      <c r="X201" s="454"/>
      <c r="Y201" s="454"/>
      <c r="Z201" s="454"/>
      <c r="AA201" s="454"/>
      <c r="AB201" s="454"/>
      <c r="AC201" s="454"/>
      <c r="AD201" s="454"/>
      <c r="AE201" s="454"/>
      <c r="AF201" s="454"/>
      <c r="AG201" s="454"/>
      <c r="AH201" s="454"/>
      <c r="AI201" s="455"/>
      <c r="AL201" s="25"/>
      <c r="AM201" s="13"/>
    </row>
    <row r="202" spans="3:41" ht="17.100000000000001" customHeight="1" x14ac:dyDescent="0.4">
      <c r="C202" s="75"/>
      <c r="D202" s="436" t="s">
        <v>77</v>
      </c>
      <c r="E202" s="431" t="s">
        <v>274</v>
      </c>
      <c r="F202" s="431"/>
      <c r="G202" s="431"/>
      <c r="H202" s="431"/>
      <c r="I202" s="431"/>
      <c r="J202" s="431"/>
      <c r="K202" s="431"/>
      <c r="L202" s="431"/>
      <c r="M202" s="431"/>
      <c r="N202" s="431"/>
      <c r="O202" s="431"/>
      <c r="P202" s="431"/>
      <c r="Q202" s="431"/>
      <c r="R202" s="431"/>
      <c r="S202" s="431"/>
      <c r="T202" s="431"/>
      <c r="U202" s="431"/>
      <c r="V202" s="431"/>
      <c r="W202" s="431"/>
      <c r="X202" s="431"/>
      <c r="Y202" s="431"/>
      <c r="Z202" s="431"/>
      <c r="AA202" s="431"/>
      <c r="AB202" s="431"/>
      <c r="AC202" s="431"/>
      <c r="AD202" s="431"/>
      <c r="AE202" s="77"/>
      <c r="AF202" s="77"/>
      <c r="AG202" s="77"/>
      <c r="AH202" s="77"/>
      <c r="AI202" s="78"/>
      <c r="AL202" s="25"/>
      <c r="AM202" s="13"/>
      <c r="AN202" s="85"/>
    </row>
    <row r="203" spans="3:41" ht="17.100000000000001" customHeight="1" x14ac:dyDescent="0.4">
      <c r="C203" s="75"/>
      <c r="D203" s="436"/>
      <c r="E203" s="431"/>
      <c r="F203" s="431"/>
      <c r="G203" s="431"/>
      <c r="H203" s="431"/>
      <c r="I203" s="431"/>
      <c r="J203" s="431"/>
      <c r="K203" s="431"/>
      <c r="L203" s="431"/>
      <c r="M203" s="431"/>
      <c r="N203" s="431"/>
      <c r="O203" s="431"/>
      <c r="P203" s="431"/>
      <c r="Q203" s="431"/>
      <c r="R203" s="431"/>
      <c r="S203" s="431"/>
      <c r="T203" s="431"/>
      <c r="U203" s="431"/>
      <c r="V203" s="431"/>
      <c r="W203" s="431"/>
      <c r="X203" s="431"/>
      <c r="Y203" s="431"/>
      <c r="Z203" s="431"/>
      <c r="AA203" s="431"/>
      <c r="AB203" s="431"/>
      <c r="AC203" s="431"/>
      <c r="AD203" s="431"/>
      <c r="AE203" s="456"/>
      <c r="AF203" s="457"/>
      <c r="AG203" s="457"/>
      <c r="AH203" s="457"/>
      <c r="AI203" s="458"/>
      <c r="AL203" s="26" t="str">
        <f>IF(AE203="","?","")</f>
        <v>?</v>
      </c>
      <c r="AM203" s="13" t="str">
        <f>IF(AL203="?","「はい」か「いいえ」で回答して下さい。","")</f>
        <v>「はい」か「いいえ」で回答して下さい。</v>
      </c>
      <c r="AN203" s="85"/>
    </row>
    <row r="204" spans="3:41" ht="17.100000000000001" customHeight="1" x14ac:dyDescent="0.4">
      <c r="C204" s="75"/>
      <c r="D204" s="436" t="s">
        <v>92</v>
      </c>
      <c r="E204" s="431" t="s">
        <v>275</v>
      </c>
      <c r="F204" s="431"/>
      <c r="G204" s="431"/>
      <c r="H204" s="431"/>
      <c r="I204" s="431"/>
      <c r="J204" s="431"/>
      <c r="K204" s="431"/>
      <c r="L204" s="431"/>
      <c r="M204" s="431"/>
      <c r="N204" s="431"/>
      <c r="O204" s="431"/>
      <c r="P204" s="431"/>
      <c r="Q204" s="431"/>
      <c r="R204" s="431"/>
      <c r="S204" s="431"/>
      <c r="T204" s="431"/>
      <c r="U204" s="431"/>
      <c r="V204" s="431"/>
      <c r="W204" s="431"/>
      <c r="X204" s="431"/>
      <c r="Y204" s="431"/>
      <c r="Z204" s="431"/>
      <c r="AA204" s="431"/>
      <c r="AB204" s="431"/>
      <c r="AC204" s="431"/>
      <c r="AD204" s="431"/>
      <c r="AE204" s="77"/>
      <c r="AF204" s="77"/>
      <c r="AG204" s="77"/>
      <c r="AH204" s="77"/>
      <c r="AI204" s="78"/>
      <c r="AL204" s="25"/>
      <c r="AM204" s="13"/>
      <c r="AN204" s="85"/>
    </row>
    <row r="205" spans="3:41" ht="17.100000000000001" customHeight="1" x14ac:dyDescent="0.4">
      <c r="C205" s="75"/>
      <c r="D205" s="436"/>
      <c r="E205" s="431"/>
      <c r="F205" s="431"/>
      <c r="G205" s="431"/>
      <c r="H205" s="431"/>
      <c r="I205" s="431"/>
      <c r="J205" s="431"/>
      <c r="K205" s="431"/>
      <c r="L205" s="431"/>
      <c r="M205" s="431"/>
      <c r="N205" s="431"/>
      <c r="O205" s="431"/>
      <c r="P205" s="431"/>
      <c r="Q205" s="431"/>
      <c r="R205" s="431"/>
      <c r="S205" s="431"/>
      <c r="T205" s="431"/>
      <c r="U205" s="431"/>
      <c r="V205" s="431"/>
      <c r="W205" s="431"/>
      <c r="X205" s="431"/>
      <c r="Y205" s="431"/>
      <c r="Z205" s="431"/>
      <c r="AA205" s="431"/>
      <c r="AB205" s="431"/>
      <c r="AC205" s="431"/>
      <c r="AD205" s="431"/>
      <c r="AE205" s="456"/>
      <c r="AF205" s="457"/>
      <c r="AG205" s="457"/>
      <c r="AH205" s="457"/>
      <c r="AI205" s="458"/>
      <c r="AL205" s="26" t="str">
        <f>IF(AE205="","?","")</f>
        <v>?</v>
      </c>
      <c r="AM205" s="13" t="str">
        <f>IF(AL205="?","「はい」か「いいえ」で回答して下さい。","")</f>
        <v>「はい」か「いいえ」で回答して下さい。</v>
      </c>
      <c r="AN205" s="85"/>
    </row>
    <row r="206" spans="3:41" ht="17.100000000000001" customHeight="1" x14ac:dyDescent="0.4">
      <c r="C206" s="75"/>
      <c r="D206" s="436" t="s">
        <v>93</v>
      </c>
      <c r="E206" s="431" t="s">
        <v>295</v>
      </c>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77"/>
      <c r="AF206" s="77"/>
      <c r="AG206" s="77"/>
      <c r="AH206" s="77"/>
      <c r="AI206" s="78"/>
      <c r="AL206" s="25"/>
      <c r="AM206" s="13"/>
      <c r="AN206" s="85"/>
    </row>
    <row r="207" spans="3:41" ht="17.100000000000001" customHeight="1" x14ac:dyDescent="0.4">
      <c r="C207" s="75"/>
      <c r="D207" s="436"/>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456"/>
      <c r="AF207" s="457"/>
      <c r="AG207" s="457"/>
      <c r="AH207" s="457"/>
      <c r="AI207" s="458"/>
      <c r="AL207" s="26" t="str">
        <f>IF(AE207="","?","")</f>
        <v>?</v>
      </c>
      <c r="AM207" s="13" t="str">
        <f>IF(AL207="?","「はい」か「いいえ」で回答して下さい。","")</f>
        <v>「はい」か「いいえ」で回答して下さい。</v>
      </c>
      <c r="AN207" s="85"/>
    </row>
    <row r="208" spans="3:41" ht="17.100000000000001" customHeight="1" x14ac:dyDescent="0.4">
      <c r="C208" s="75"/>
      <c r="D208" s="436" t="s">
        <v>95</v>
      </c>
      <c r="E208" s="431" t="s">
        <v>288</v>
      </c>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79"/>
      <c r="AF208" s="79"/>
      <c r="AG208" s="79"/>
      <c r="AH208" s="79"/>
      <c r="AI208" s="80"/>
      <c r="AL208" s="25"/>
      <c r="AM208" s="13"/>
      <c r="AN208" s="85"/>
    </row>
    <row r="209" spans="3:40" ht="17.100000000000001" customHeight="1" x14ac:dyDescent="0.4">
      <c r="C209" s="75"/>
      <c r="D209" s="448"/>
      <c r="E209" s="462"/>
      <c r="F209" s="462"/>
      <c r="G209" s="462"/>
      <c r="H209" s="462"/>
      <c r="I209" s="462"/>
      <c r="J209" s="462"/>
      <c r="K209" s="462"/>
      <c r="L209" s="462"/>
      <c r="M209" s="462"/>
      <c r="N209" s="462"/>
      <c r="O209" s="462"/>
      <c r="P209" s="462"/>
      <c r="Q209" s="462"/>
      <c r="R209" s="462"/>
      <c r="S209" s="462"/>
      <c r="T209" s="462"/>
      <c r="U209" s="462"/>
      <c r="V209" s="462"/>
      <c r="W209" s="462"/>
      <c r="X209" s="462"/>
      <c r="Y209" s="462"/>
      <c r="Z209" s="462"/>
      <c r="AA209" s="462"/>
      <c r="AB209" s="462"/>
      <c r="AC209" s="462"/>
      <c r="AD209" s="462"/>
      <c r="AE209" s="81"/>
      <c r="AF209" s="81"/>
      <c r="AG209" s="81"/>
      <c r="AH209" s="81"/>
      <c r="AI209" s="82"/>
      <c r="AL209" s="25"/>
      <c r="AM209" s="13"/>
      <c r="AN209" s="85"/>
    </row>
    <row r="210" spans="3:40" ht="17.100000000000001" customHeight="1" x14ac:dyDescent="0.4">
      <c r="C210" s="76"/>
      <c r="D210" s="449"/>
      <c r="E210" s="463"/>
      <c r="F210" s="463"/>
      <c r="G210" s="463"/>
      <c r="H210" s="463"/>
      <c r="I210" s="463"/>
      <c r="J210" s="463"/>
      <c r="K210" s="463"/>
      <c r="L210" s="463"/>
      <c r="M210" s="463"/>
      <c r="N210" s="463"/>
      <c r="O210" s="463"/>
      <c r="P210" s="463"/>
      <c r="Q210" s="463"/>
      <c r="R210" s="463"/>
      <c r="S210" s="463"/>
      <c r="T210" s="463"/>
      <c r="U210" s="463"/>
      <c r="V210" s="463"/>
      <c r="W210" s="463"/>
      <c r="X210" s="463"/>
      <c r="Y210" s="463"/>
      <c r="Z210" s="463"/>
      <c r="AA210" s="463"/>
      <c r="AB210" s="463"/>
      <c r="AC210" s="463"/>
      <c r="AD210" s="463"/>
      <c r="AE210" s="464"/>
      <c r="AF210" s="465"/>
      <c r="AG210" s="465"/>
      <c r="AH210" s="465"/>
      <c r="AI210" s="466"/>
      <c r="AL210" s="26" t="str">
        <f>IF(AE210="","?","")</f>
        <v>?</v>
      </c>
      <c r="AM210" s="13" t="str">
        <f>IF(AL210="?","「はい」か「いいえ」で回答して下さい。","")</f>
        <v>「はい」か「いいえ」で回答して下さい。</v>
      </c>
      <c r="AN210" s="85"/>
    </row>
    <row r="211" spans="3:40" ht="14.1" customHeight="1" x14ac:dyDescent="0.4">
      <c r="AL211" s="26"/>
      <c r="AM211" s="13"/>
    </row>
    <row r="212" spans="3:40" ht="14.1" customHeight="1" thickBot="1" x14ac:dyDescent="0.45">
      <c r="AL212" s="27"/>
      <c r="AM212" s="14"/>
    </row>
    <row r="213" spans="3:40" ht="14.1" customHeight="1" x14ac:dyDescent="0.4"/>
    <row r="214" spans="3:40" ht="14.1" customHeight="1" x14ac:dyDescent="0.4"/>
    <row r="215" spans="3:40" ht="14.1" customHeight="1" x14ac:dyDescent="0.4"/>
    <row r="216" spans="3:40" ht="14.1" customHeight="1" x14ac:dyDescent="0.4"/>
    <row r="217" spans="3:40" ht="14.1" customHeight="1" x14ac:dyDescent="0.4"/>
    <row r="218" spans="3:40" ht="14.1" customHeight="1" x14ac:dyDescent="0.4"/>
    <row r="219" spans="3:40" ht="14.1" customHeight="1" x14ac:dyDescent="0.4"/>
    <row r="220" spans="3:40" ht="14.1" customHeight="1" x14ac:dyDescent="0.4"/>
    <row r="221" spans="3:40" ht="14.1" customHeight="1" x14ac:dyDescent="0.4"/>
    <row r="222" spans="3:40" ht="14.1" customHeight="1" x14ac:dyDescent="0.4"/>
    <row r="223" spans="3:40" ht="14.1" customHeight="1" x14ac:dyDescent="0.4"/>
    <row r="224" spans="3:40" ht="14.1" customHeight="1" x14ac:dyDescent="0.4"/>
    <row r="225" ht="14.1" customHeight="1" x14ac:dyDescent="0.4"/>
    <row r="226" ht="14.1" customHeight="1" x14ac:dyDescent="0.4"/>
    <row r="227" ht="14.1" customHeight="1" x14ac:dyDescent="0.4"/>
    <row r="228" ht="14.1" customHeight="1" x14ac:dyDescent="0.4"/>
    <row r="229" ht="14.1" customHeight="1" x14ac:dyDescent="0.4"/>
    <row r="230" ht="14.1" customHeight="1" x14ac:dyDescent="0.4"/>
    <row r="231" ht="14.1" customHeight="1" x14ac:dyDescent="0.4"/>
    <row r="232" ht="14.1" customHeight="1" x14ac:dyDescent="0.4"/>
    <row r="233" ht="14.1" customHeight="1" x14ac:dyDescent="0.4"/>
    <row r="234" ht="14.1" customHeight="1" x14ac:dyDescent="0.4"/>
    <row r="235" ht="14.1" customHeight="1" x14ac:dyDescent="0.4"/>
    <row r="236" ht="14.1" customHeight="1" x14ac:dyDescent="0.4"/>
    <row r="237" ht="14.1" customHeight="1" x14ac:dyDescent="0.4"/>
    <row r="238" ht="14.1" customHeight="1" x14ac:dyDescent="0.4"/>
    <row r="239" ht="14.1" customHeight="1" x14ac:dyDescent="0.4"/>
    <row r="240" ht="14.1" customHeight="1" x14ac:dyDescent="0.4"/>
    <row r="241" ht="14.1" customHeight="1" x14ac:dyDescent="0.4"/>
    <row r="242" ht="14.1" customHeight="1" x14ac:dyDescent="0.4"/>
    <row r="243" ht="14.1" customHeight="1" x14ac:dyDescent="0.4"/>
    <row r="244" ht="14.1" customHeight="1" x14ac:dyDescent="0.4"/>
    <row r="245" ht="14.1" customHeight="1" x14ac:dyDescent="0.4"/>
    <row r="246" ht="14.1" customHeight="1" x14ac:dyDescent="0.4"/>
    <row r="247" ht="14.1" customHeight="1" x14ac:dyDescent="0.4"/>
    <row r="248" ht="14.1" customHeight="1" x14ac:dyDescent="0.4"/>
    <row r="249" ht="14.1" customHeight="1" x14ac:dyDescent="0.4"/>
  </sheetData>
  <sheetProtection sheet="1" objects="1" scenarios="1"/>
  <mergeCells count="269">
    <mergeCell ref="K67:AI67"/>
    <mergeCell ref="D26:AI26"/>
    <mergeCell ref="D49:AI49"/>
    <mergeCell ref="D206:D207"/>
    <mergeCell ref="S144:Y144"/>
    <mergeCell ref="S145:Y145"/>
    <mergeCell ref="D66:J66"/>
    <mergeCell ref="K66:AI66"/>
    <mergeCell ref="E119:AH119"/>
    <mergeCell ref="D52:J52"/>
    <mergeCell ref="K83:AB83"/>
    <mergeCell ref="K82:AB82"/>
    <mergeCell ref="T70:AI70"/>
    <mergeCell ref="B101:E101"/>
    <mergeCell ref="F101:AH101"/>
    <mergeCell ref="AI101:AJ101"/>
    <mergeCell ref="O81:AB81"/>
    <mergeCell ref="X116:Z116"/>
    <mergeCell ref="X117:Z117"/>
    <mergeCell ref="D82:J82"/>
    <mergeCell ref="K72:AI72"/>
    <mergeCell ref="D70:J70"/>
    <mergeCell ref="D73:J73"/>
    <mergeCell ref="K73:AI73"/>
    <mergeCell ref="K68:AI68"/>
    <mergeCell ref="AE187:AI187"/>
    <mergeCell ref="D69:J69"/>
    <mergeCell ref="D202:D203"/>
    <mergeCell ref="D204:D205"/>
    <mergeCell ref="E208:AD210"/>
    <mergeCell ref="AE179:AI179"/>
    <mergeCell ref="AE181:AI181"/>
    <mergeCell ref="AE183:AI183"/>
    <mergeCell ref="AE185:AI185"/>
    <mergeCell ref="AE207:AI207"/>
    <mergeCell ref="AE210:AI210"/>
    <mergeCell ref="AE195:AI195"/>
    <mergeCell ref="AE190:AI190"/>
    <mergeCell ref="AE193:AI193"/>
    <mergeCell ref="E202:AD203"/>
    <mergeCell ref="E204:AD205"/>
    <mergeCell ref="E206:AD207"/>
    <mergeCell ref="AE203:AI203"/>
    <mergeCell ref="AE205:AI205"/>
    <mergeCell ref="D83:J83"/>
    <mergeCell ref="D140:AD140"/>
    <mergeCell ref="AE140:AI140"/>
    <mergeCell ref="D166:J166"/>
    <mergeCell ref="K75:AI75"/>
    <mergeCell ref="K81:N81"/>
    <mergeCell ref="D208:D210"/>
    <mergeCell ref="C177:AI177"/>
    <mergeCell ref="C188:AI188"/>
    <mergeCell ref="C196:AI196"/>
    <mergeCell ref="C201:AI201"/>
    <mergeCell ref="E178:AD179"/>
    <mergeCell ref="E180:AD181"/>
    <mergeCell ref="E182:AD183"/>
    <mergeCell ref="E184:AD185"/>
    <mergeCell ref="E189:AD190"/>
    <mergeCell ref="E191:AD193"/>
    <mergeCell ref="E194:AD195"/>
    <mergeCell ref="D197:D198"/>
    <mergeCell ref="D199:D200"/>
    <mergeCell ref="AE200:AI200"/>
    <mergeCell ref="AE198:AI198"/>
    <mergeCell ref="D189:D190"/>
    <mergeCell ref="D191:D193"/>
    <mergeCell ref="D194:D195"/>
    <mergeCell ref="D186:D187"/>
    <mergeCell ref="E186:AD187"/>
    <mergeCell ref="D47:J47"/>
    <mergeCell ref="K47:S47"/>
    <mergeCell ref="D71:J71"/>
    <mergeCell ref="R121:W121"/>
    <mergeCell ref="R129:W129"/>
    <mergeCell ref="M129:O129"/>
    <mergeCell ref="E199:AD200"/>
    <mergeCell ref="E197:AD198"/>
    <mergeCell ref="B79:AJ79"/>
    <mergeCell ref="K55:AI55"/>
    <mergeCell ref="D54:J54"/>
    <mergeCell ref="K54:AI54"/>
    <mergeCell ref="B175:AJ175"/>
    <mergeCell ref="D178:D179"/>
    <mergeCell ref="D180:D181"/>
    <mergeCell ref="D182:D183"/>
    <mergeCell ref="D184:D185"/>
    <mergeCell ref="D74:J74"/>
    <mergeCell ref="K166:L166"/>
    <mergeCell ref="M166:N166"/>
    <mergeCell ref="P166:Q166"/>
    <mergeCell ref="S166:T166"/>
    <mergeCell ref="B138:AJ138"/>
    <mergeCell ref="AA3:AJ3"/>
    <mergeCell ref="I7:M7"/>
    <mergeCell ref="F7:H7"/>
    <mergeCell ref="D20:J20"/>
    <mergeCell ref="Z24:AE24"/>
    <mergeCell ref="D21:J21"/>
    <mergeCell ref="D22:J22"/>
    <mergeCell ref="AB4:AC4"/>
    <mergeCell ref="K85:AI88"/>
    <mergeCell ref="D25:J25"/>
    <mergeCell ref="K28:AI28"/>
    <mergeCell ref="K30:AI30"/>
    <mergeCell ref="D32:J32"/>
    <mergeCell ref="K29:AI29"/>
    <mergeCell ref="K31:AI31"/>
    <mergeCell ref="K32:AI32"/>
    <mergeCell ref="D31:J31"/>
    <mergeCell ref="C34:AI35"/>
    <mergeCell ref="T33:AI33"/>
    <mergeCell ref="K33:S33"/>
    <mergeCell ref="D43:J43"/>
    <mergeCell ref="K43:AI43"/>
    <mergeCell ref="D41:J41"/>
    <mergeCell ref="D75:J75"/>
    <mergeCell ref="AF47:AI47"/>
    <mergeCell ref="K42:S42"/>
    <mergeCell ref="T42:AI42"/>
    <mergeCell ref="B63:AJ63"/>
    <mergeCell ref="D29:J29"/>
    <mergeCell ref="D33:J33"/>
    <mergeCell ref="D30:J30"/>
    <mergeCell ref="D28:J28"/>
    <mergeCell ref="D27:J27"/>
    <mergeCell ref="T47:Y47"/>
    <mergeCell ref="Z47:AE47"/>
    <mergeCell ref="K45:AI45"/>
    <mergeCell ref="AH4:AI4"/>
    <mergeCell ref="K20:AI20"/>
    <mergeCell ref="D23:J23"/>
    <mergeCell ref="K23:AI23"/>
    <mergeCell ref="D19:J19"/>
    <mergeCell ref="T24:Y24"/>
    <mergeCell ref="K24:S24"/>
    <mergeCell ref="K25:AI25"/>
    <mergeCell ref="Z4:AA4"/>
    <mergeCell ref="K19:S19"/>
    <mergeCell ref="T19:AI19"/>
    <mergeCell ref="AF24:AI24"/>
    <mergeCell ref="B152:AJ152"/>
    <mergeCell ref="D165:J165"/>
    <mergeCell ref="K50:AI50"/>
    <mergeCell ref="K165:AI165"/>
    <mergeCell ref="D53:J53"/>
    <mergeCell ref="K53:AI53"/>
    <mergeCell ref="D67:J67"/>
    <mergeCell ref="K71:AI71"/>
    <mergeCell ref="D68:J68"/>
    <mergeCell ref="K70:S70"/>
    <mergeCell ref="K69:AI69"/>
    <mergeCell ref="D155:K155"/>
    <mergeCell ref="K74:AI74"/>
    <mergeCell ref="Z142:AB144"/>
    <mergeCell ref="D141:K141"/>
    <mergeCell ref="D142:K142"/>
    <mergeCell ref="Z141:AB141"/>
    <mergeCell ref="Z145:AB145"/>
    <mergeCell ref="L141:R141"/>
    <mergeCell ref="L142:R142"/>
    <mergeCell ref="AC141:AI141"/>
    <mergeCell ref="AC142:AI142"/>
    <mergeCell ref="D143:K143"/>
    <mergeCell ref="D144:K144"/>
    <mergeCell ref="N1:AI1"/>
    <mergeCell ref="D72:J72"/>
    <mergeCell ref="D51:J51"/>
    <mergeCell ref="K51:AI51"/>
    <mergeCell ref="D65:J65"/>
    <mergeCell ref="K65:AI65"/>
    <mergeCell ref="D55:J55"/>
    <mergeCell ref="B59:E59"/>
    <mergeCell ref="AI59:AJ59"/>
    <mergeCell ref="K52:AI52"/>
    <mergeCell ref="D48:J48"/>
    <mergeCell ref="K48:AI48"/>
    <mergeCell ref="F59:AH59"/>
    <mergeCell ref="D50:J50"/>
    <mergeCell ref="C57:AI58"/>
    <mergeCell ref="D56:J56"/>
    <mergeCell ref="K56:S56"/>
    <mergeCell ref="T56:AI56"/>
    <mergeCell ref="A1:G1"/>
    <mergeCell ref="B17:AJ17"/>
    <mergeCell ref="AI2:AJ2"/>
    <mergeCell ref="C10:AI12"/>
    <mergeCell ref="D42:J42"/>
    <mergeCell ref="AE4:AF4"/>
    <mergeCell ref="B171:E171"/>
    <mergeCell ref="F171:AH171"/>
    <mergeCell ref="AI171:AJ171"/>
    <mergeCell ref="D161:K162"/>
    <mergeCell ref="S161:X161"/>
    <mergeCell ref="Y161:Z162"/>
    <mergeCell ref="AA161:AE162"/>
    <mergeCell ref="AF161:AH162"/>
    <mergeCell ref="S162:X162"/>
    <mergeCell ref="D167:AI168"/>
    <mergeCell ref="AO110:BU110"/>
    <mergeCell ref="AO122:BU129"/>
    <mergeCell ref="D84:J84"/>
    <mergeCell ref="B105:AJ105"/>
    <mergeCell ref="Z95:AD95"/>
    <mergeCell ref="Z97:AD97"/>
    <mergeCell ref="M108:O108"/>
    <mergeCell ref="M112:O112"/>
    <mergeCell ref="O113:R113"/>
    <mergeCell ref="L114:M114"/>
    <mergeCell ref="M121:O121"/>
    <mergeCell ref="K84:AB84"/>
    <mergeCell ref="D108:L108"/>
    <mergeCell ref="D112:L112"/>
    <mergeCell ref="F114:K114"/>
    <mergeCell ref="O115:W115"/>
    <mergeCell ref="F115:N115"/>
    <mergeCell ref="D85:J88"/>
    <mergeCell ref="D89:J92"/>
    <mergeCell ref="K89:AI92"/>
    <mergeCell ref="J1:M1"/>
    <mergeCell ref="AD81:AI82"/>
    <mergeCell ref="AD83:AI84"/>
    <mergeCell ref="AC81:AC82"/>
    <mergeCell ref="AC83:AC84"/>
    <mergeCell ref="D121:L121"/>
    <mergeCell ref="M127:O127"/>
    <mergeCell ref="B134:E134"/>
    <mergeCell ref="F134:AH134"/>
    <mergeCell ref="AI134:AJ134"/>
    <mergeCell ref="B39:AJ39"/>
    <mergeCell ref="D44:J44"/>
    <mergeCell ref="K44:AI44"/>
    <mergeCell ref="K41:O41"/>
    <mergeCell ref="P41:AI41"/>
    <mergeCell ref="D46:J46"/>
    <mergeCell ref="K46:AI46"/>
    <mergeCell ref="D45:J45"/>
    <mergeCell ref="K21:AI21"/>
    <mergeCell ref="K22:AI22"/>
    <mergeCell ref="F2:AH2"/>
    <mergeCell ref="K27:AI27"/>
    <mergeCell ref="B2:E2"/>
    <mergeCell ref="D24:J24"/>
    <mergeCell ref="D157:K157"/>
    <mergeCell ref="L157:Q157"/>
    <mergeCell ref="R157:V157"/>
    <mergeCell ref="W157:AB157"/>
    <mergeCell ref="AC157:AH157"/>
    <mergeCell ref="D159:AI159"/>
    <mergeCell ref="D154:AD154"/>
    <mergeCell ref="AE154:AI154"/>
    <mergeCell ref="L155:Q155"/>
    <mergeCell ref="D156:K156"/>
    <mergeCell ref="L156:Q156"/>
    <mergeCell ref="R156:V156"/>
    <mergeCell ref="W156:AB156"/>
    <mergeCell ref="AC156:AH156"/>
    <mergeCell ref="D145:K145"/>
    <mergeCell ref="L143:R143"/>
    <mergeCell ref="L144:R144"/>
    <mergeCell ref="L145:R145"/>
    <mergeCell ref="S141:Y141"/>
    <mergeCell ref="S142:Y142"/>
    <mergeCell ref="AA148:AI148"/>
    <mergeCell ref="AC143:AI143"/>
    <mergeCell ref="AC144:AI144"/>
    <mergeCell ref="AC145:AI145"/>
    <mergeCell ref="S143:Y143"/>
  </mergeCells>
  <phoneticPr fontId="1"/>
  <conditionalFormatting sqref="Z97:AD97">
    <cfRule type="expression" dxfId="6" priority="16">
      <formula>$Z$95="いいえ"</formula>
    </cfRule>
  </conditionalFormatting>
  <conditionalFormatting sqref="K42:AI48 K50:AI56">
    <cfRule type="expression" dxfId="5" priority="15">
      <formula>$K$41="なし"</formula>
    </cfRule>
  </conditionalFormatting>
  <conditionalFormatting sqref="AA148:AI148">
    <cfRule type="expression" dxfId="4" priority="10">
      <formula>$AA$148="修正が必要です"</formula>
    </cfRule>
  </conditionalFormatting>
  <conditionalFormatting sqref="R121:W121">
    <cfRule type="expression" dxfId="3" priority="8">
      <formula>$R$121="修正が必要です"</formula>
    </cfRule>
  </conditionalFormatting>
  <conditionalFormatting sqref="R129:W129">
    <cfRule type="expression" dxfId="2" priority="6">
      <formula>$R$129="修正が必要です"</formula>
    </cfRule>
  </conditionalFormatting>
  <conditionalFormatting sqref="C124:AI130">
    <cfRule type="expression" dxfId="1" priority="2">
      <formula>OR($M$112&lt;&gt;"",$M$121&lt;&gt;"")</formula>
    </cfRule>
  </conditionalFormatting>
  <conditionalFormatting sqref="C110:AI122">
    <cfRule type="expression" dxfId="0" priority="1">
      <formula>OR($M$127&lt;&gt;"",$M$129&lt;&gt;"")</formula>
    </cfRule>
  </conditionalFormatting>
  <dataValidations disablePrompts="1" count="2">
    <dataValidation type="whole" allowBlank="1" showInputMessage="1" showErrorMessage="1" sqref="AE4:AE5">
      <formula1>1</formula1>
      <formula2>12</formula2>
    </dataValidation>
    <dataValidation type="whole" allowBlank="1" showInputMessage="1" showErrorMessage="1" sqref="M121:O121 M129:O129">
      <formula1>0</formula1>
      <formula2>8000</formula2>
    </dataValidation>
  </dataValidations>
  <pageMargins left="0.5" right="0.25" top="0.5" bottom="0" header="0.3" footer="0.3"/>
  <pageSetup paperSize="9" scale="96" orientation="portrait" horizontalDpi="360" verticalDpi="360" r:id="rId1"/>
  <rowBreaks count="4" manualBreakCount="4">
    <brk id="58" min="1" max="35" man="1"/>
    <brk id="100" min="1" max="35" man="1"/>
    <brk id="133" min="1" max="35" man="1"/>
    <brk id="170" min="1" max="35" man="1"/>
  </rowBreaks>
  <ignoredErrors>
    <ignoredError sqref="AL44 AL51" formula="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マスターデータ!$B$2:$B$48</xm:f>
          </x14:formula1>
          <xm:sqref>Z24:AE24 Z47:AE47</xm:sqref>
        </x14:dataValidation>
        <x14:dataValidation type="list" allowBlank="1" showInputMessage="1" showErrorMessage="1">
          <x14:formula1>
            <xm:f>マスターデータ!$D$2:$D$3</xm:f>
          </x14:formula1>
          <xm:sqref>K41</xm:sqref>
        </x14:dataValidation>
        <x14:dataValidation type="list" allowBlank="1" showInputMessage="1" showErrorMessage="1">
          <x14:formula1>
            <xm:f>マスターデータ!$C$2:$C$3</xm:f>
          </x14:formula1>
          <xm:sqref>AE179:AI179 AE181:AI181 AE183:AI183 AE210:AI210 AE190:AI190 AE193:AI193 AE195:AI195 Z95:AD95 AE198:AI198 AE200:AI200 AE203:AI203 AE205:AI205 AE207:AI207 AE185:AI185 AE187:AI187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J48"/>
  <sheetViews>
    <sheetView showGridLines="0" zoomScaleNormal="100" workbookViewId="0">
      <selection activeCell="F4" sqref="F4"/>
    </sheetView>
  </sheetViews>
  <sheetFormatPr defaultColWidth="11.5546875" defaultRowHeight="19.5" x14ac:dyDescent="0.4"/>
  <cols>
    <col min="1" max="1" width="12.44140625" style="2" bestFit="1" customWidth="1"/>
    <col min="2" max="2" width="8.5546875" style="1" bestFit="1" customWidth="1"/>
    <col min="3" max="3" width="18.109375" bestFit="1" customWidth="1"/>
    <col min="4" max="4" width="15.44140625" bestFit="1" customWidth="1"/>
    <col min="5" max="5" width="5.33203125" customWidth="1"/>
    <col min="6" max="6" width="45.5546875" bestFit="1" customWidth="1"/>
    <col min="7" max="7" width="4.88671875" customWidth="1"/>
    <col min="8" max="8" width="28.44140625" bestFit="1" customWidth="1"/>
    <col min="9" max="9" width="4.88671875" customWidth="1"/>
    <col min="10" max="10" width="23.33203125" bestFit="1" customWidth="1"/>
  </cols>
  <sheetData>
    <row r="1" spans="1:10" x14ac:dyDescent="0.4">
      <c r="A1" s="56" t="s">
        <v>0</v>
      </c>
      <c r="B1" s="57" t="s">
        <v>14</v>
      </c>
      <c r="C1" s="58" t="s">
        <v>68</v>
      </c>
      <c r="D1" s="58" t="s">
        <v>69</v>
      </c>
      <c r="E1" s="490" t="s">
        <v>202</v>
      </c>
      <c r="F1" s="490"/>
      <c r="G1" s="491" t="s">
        <v>212</v>
      </c>
      <c r="H1" s="492"/>
      <c r="I1" s="492"/>
      <c r="J1" s="492"/>
    </row>
    <row r="2" spans="1:10" x14ac:dyDescent="0.4">
      <c r="A2" s="52" t="s">
        <v>146</v>
      </c>
      <c r="B2" s="50" t="s">
        <v>15</v>
      </c>
      <c r="C2" s="48" t="s">
        <v>65</v>
      </c>
      <c r="D2" s="64" t="s">
        <v>70</v>
      </c>
      <c r="E2" s="83">
        <v>1</v>
      </c>
      <c r="F2" s="92" t="s">
        <v>267</v>
      </c>
      <c r="G2" s="94">
        <v>0</v>
      </c>
      <c r="H2" s="95" t="s">
        <v>207</v>
      </c>
      <c r="I2" s="96">
        <v>30</v>
      </c>
      <c r="J2" s="97" t="s">
        <v>245</v>
      </c>
    </row>
    <row r="3" spans="1:10" ht="20.25" thickBot="1" x14ac:dyDescent="0.45">
      <c r="A3" s="53" t="s">
        <v>1</v>
      </c>
      <c r="B3" s="50" t="s">
        <v>16</v>
      </c>
      <c r="C3" s="49" t="s">
        <v>66</v>
      </c>
      <c r="D3" s="65" t="s">
        <v>71</v>
      </c>
      <c r="E3" s="87">
        <v>2</v>
      </c>
      <c r="F3" s="93" t="s">
        <v>268</v>
      </c>
      <c r="G3" s="94">
        <v>10</v>
      </c>
      <c r="H3" s="95" t="s">
        <v>208</v>
      </c>
      <c r="I3" s="95">
        <v>50</v>
      </c>
      <c r="J3" s="92" t="s">
        <v>246</v>
      </c>
    </row>
    <row r="4" spans="1:10" x14ac:dyDescent="0.4">
      <c r="A4" s="54"/>
      <c r="B4" s="50" t="s">
        <v>17</v>
      </c>
      <c r="C4" s="47"/>
      <c r="D4" s="46"/>
      <c r="E4" s="90"/>
      <c r="F4" s="187"/>
      <c r="G4" s="94">
        <v>30</v>
      </c>
      <c r="H4" s="95" t="s">
        <v>209</v>
      </c>
      <c r="I4" s="95">
        <v>70</v>
      </c>
      <c r="J4" s="92" t="s">
        <v>247</v>
      </c>
    </row>
    <row r="5" spans="1:10" x14ac:dyDescent="0.4">
      <c r="A5" s="54"/>
      <c r="B5" s="50" t="s">
        <v>18</v>
      </c>
      <c r="C5" s="47"/>
      <c r="D5" s="47"/>
      <c r="E5" s="91"/>
      <c r="F5" s="188"/>
      <c r="G5" s="94">
        <v>50</v>
      </c>
      <c r="H5" s="95" t="s">
        <v>210</v>
      </c>
      <c r="I5" s="95">
        <v>70</v>
      </c>
      <c r="J5" s="92" t="s">
        <v>248</v>
      </c>
    </row>
    <row r="6" spans="1:10" ht="20.25" thickBot="1" x14ac:dyDescent="0.45">
      <c r="A6" s="54"/>
      <c r="B6" s="50" t="s">
        <v>19</v>
      </c>
      <c r="C6" s="47"/>
      <c r="D6" s="47"/>
      <c r="E6" s="91"/>
      <c r="F6" s="89"/>
      <c r="G6" s="98">
        <v>70</v>
      </c>
      <c r="H6" s="99" t="s">
        <v>211</v>
      </c>
      <c r="I6" s="99">
        <v>100</v>
      </c>
      <c r="J6" s="100" t="s">
        <v>249</v>
      </c>
    </row>
    <row r="7" spans="1:10" x14ac:dyDescent="0.4">
      <c r="A7" s="54"/>
      <c r="B7" s="50" t="s">
        <v>20</v>
      </c>
      <c r="C7" s="47"/>
      <c r="D7" s="47"/>
      <c r="E7" s="91"/>
      <c r="F7" s="89"/>
      <c r="G7" s="88"/>
      <c r="H7" s="88"/>
    </row>
    <row r="8" spans="1:10" x14ac:dyDescent="0.4">
      <c r="A8" s="54"/>
      <c r="B8" s="50" t="s">
        <v>21</v>
      </c>
      <c r="C8" s="47"/>
      <c r="D8" s="47"/>
      <c r="E8" s="91"/>
      <c r="F8" s="89"/>
    </row>
    <row r="9" spans="1:10" x14ac:dyDescent="0.4">
      <c r="A9" s="54"/>
      <c r="B9" s="50" t="s">
        <v>22</v>
      </c>
      <c r="C9" s="47"/>
      <c r="D9" s="47"/>
      <c r="E9" s="91"/>
      <c r="F9" s="89"/>
    </row>
    <row r="10" spans="1:10" x14ac:dyDescent="0.4">
      <c r="A10" s="54"/>
      <c r="B10" s="50" t="s">
        <v>23</v>
      </c>
      <c r="C10" s="47"/>
      <c r="D10" s="47"/>
      <c r="E10" s="91"/>
      <c r="F10" s="89"/>
    </row>
    <row r="11" spans="1:10" x14ac:dyDescent="0.4">
      <c r="A11" s="54"/>
      <c r="B11" s="50" t="s">
        <v>24</v>
      </c>
      <c r="C11" s="47"/>
      <c r="D11" s="47"/>
      <c r="E11" s="91"/>
      <c r="F11" s="89"/>
    </row>
    <row r="12" spans="1:10" x14ac:dyDescent="0.4">
      <c r="A12" s="54"/>
      <c r="B12" s="50" t="s">
        <v>25</v>
      </c>
      <c r="C12" s="47"/>
      <c r="D12" s="47"/>
    </row>
    <row r="13" spans="1:10" x14ac:dyDescent="0.4">
      <c r="A13" s="54"/>
      <c r="B13" s="50" t="s">
        <v>26</v>
      </c>
      <c r="C13" s="47"/>
      <c r="D13" s="47"/>
    </row>
    <row r="14" spans="1:10" x14ac:dyDescent="0.4">
      <c r="A14" s="54"/>
      <c r="B14" s="50" t="s">
        <v>27</v>
      </c>
      <c r="C14" s="47"/>
      <c r="D14" s="47"/>
    </row>
    <row r="15" spans="1:10" x14ac:dyDescent="0.4">
      <c r="A15" s="54"/>
      <c r="B15" s="50" t="s">
        <v>28</v>
      </c>
      <c r="C15" s="47"/>
      <c r="D15" s="47"/>
    </row>
    <row r="16" spans="1:10" x14ac:dyDescent="0.4">
      <c r="A16" s="54"/>
      <c r="B16" s="50" t="s">
        <v>29</v>
      </c>
      <c r="C16" s="47"/>
      <c r="D16" s="47"/>
    </row>
    <row r="17" spans="1:4" x14ac:dyDescent="0.4">
      <c r="A17" s="54"/>
      <c r="B17" s="50" t="s">
        <v>30</v>
      </c>
      <c r="C17" s="47"/>
      <c r="D17" s="47"/>
    </row>
    <row r="18" spans="1:4" x14ac:dyDescent="0.4">
      <c r="A18" s="54"/>
      <c r="B18" s="50" t="s">
        <v>31</v>
      </c>
      <c r="C18" s="47"/>
      <c r="D18" s="47"/>
    </row>
    <row r="19" spans="1:4" x14ac:dyDescent="0.4">
      <c r="A19" s="54"/>
      <c r="B19" s="50" t="s">
        <v>32</v>
      </c>
      <c r="C19" s="47"/>
      <c r="D19" s="47"/>
    </row>
    <row r="20" spans="1:4" x14ac:dyDescent="0.4">
      <c r="A20" s="55"/>
      <c r="B20" s="50" t="s">
        <v>33</v>
      </c>
      <c r="C20" s="47"/>
      <c r="D20" s="47"/>
    </row>
    <row r="21" spans="1:4" x14ac:dyDescent="0.4">
      <c r="A21" s="55"/>
      <c r="B21" s="50" t="s">
        <v>34</v>
      </c>
      <c r="C21" s="47"/>
      <c r="D21" s="47"/>
    </row>
    <row r="22" spans="1:4" x14ac:dyDescent="0.4">
      <c r="A22" s="55"/>
      <c r="B22" s="50" t="s">
        <v>35</v>
      </c>
      <c r="C22" s="47"/>
      <c r="D22" s="47"/>
    </row>
    <row r="23" spans="1:4" x14ac:dyDescent="0.4">
      <c r="A23" s="55"/>
      <c r="B23" s="50" t="s">
        <v>36</v>
      </c>
      <c r="C23" s="47"/>
      <c r="D23" s="47"/>
    </row>
    <row r="24" spans="1:4" x14ac:dyDescent="0.4">
      <c r="A24" s="55"/>
      <c r="B24" s="50" t="s">
        <v>37</v>
      </c>
      <c r="C24" s="47"/>
      <c r="D24" s="47"/>
    </row>
    <row r="25" spans="1:4" x14ac:dyDescent="0.4">
      <c r="A25" s="55"/>
      <c r="B25" s="50" t="s">
        <v>38</v>
      </c>
      <c r="C25" s="47"/>
      <c r="D25" s="47"/>
    </row>
    <row r="26" spans="1:4" x14ac:dyDescent="0.4">
      <c r="A26" s="55"/>
      <c r="B26" s="50" t="s">
        <v>39</v>
      </c>
      <c r="C26" s="47"/>
      <c r="D26" s="47"/>
    </row>
    <row r="27" spans="1:4" x14ac:dyDescent="0.4">
      <c r="A27" s="55"/>
      <c r="B27" s="50" t="s">
        <v>40</v>
      </c>
      <c r="C27" s="47"/>
      <c r="D27" s="47"/>
    </row>
    <row r="28" spans="1:4" x14ac:dyDescent="0.4">
      <c r="A28" s="55"/>
      <c r="B28" s="50" t="s">
        <v>41</v>
      </c>
      <c r="C28" s="47"/>
      <c r="D28" s="47"/>
    </row>
    <row r="29" spans="1:4" x14ac:dyDescent="0.4">
      <c r="A29" s="55"/>
      <c r="B29" s="50" t="s">
        <v>42</v>
      </c>
      <c r="C29" s="47"/>
      <c r="D29" s="47"/>
    </row>
    <row r="30" spans="1:4" x14ac:dyDescent="0.4">
      <c r="A30" s="55"/>
      <c r="B30" s="50" t="s">
        <v>43</v>
      </c>
      <c r="C30" s="47"/>
      <c r="D30" s="47"/>
    </row>
    <row r="31" spans="1:4" x14ac:dyDescent="0.4">
      <c r="A31" s="55"/>
      <c r="B31" s="50" t="s">
        <v>44</v>
      </c>
      <c r="C31" s="47"/>
      <c r="D31" s="47"/>
    </row>
    <row r="32" spans="1:4" x14ac:dyDescent="0.4">
      <c r="A32" s="55"/>
      <c r="B32" s="50" t="s">
        <v>45</v>
      </c>
      <c r="C32" s="47"/>
      <c r="D32" s="47"/>
    </row>
    <row r="33" spans="1:4" x14ac:dyDescent="0.4">
      <c r="A33" s="55"/>
      <c r="B33" s="50" t="s">
        <v>46</v>
      </c>
      <c r="C33" s="47"/>
      <c r="D33" s="47"/>
    </row>
    <row r="34" spans="1:4" x14ac:dyDescent="0.4">
      <c r="A34" s="55"/>
      <c r="B34" s="50" t="s">
        <v>47</v>
      </c>
      <c r="C34" s="47"/>
      <c r="D34" s="47"/>
    </row>
    <row r="35" spans="1:4" x14ac:dyDescent="0.4">
      <c r="A35" s="55"/>
      <c r="B35" s="50" t="s">
        <v>48</v>
      </c>
      <c r="C35" s="47"/>
      <c r="D35" s="47"/>
    </row>
    <row r="36" spans="1:4" x14ac:dyDescent="0.4">
      <c r="A36" s="55"/>
      <c r="B36" s="50" t="s">
        <v>49</v>
      </c>
      <c r="C36" s="47"/>
      <c r="D36" s="47"/>
    </row>
    <row r="37" spans="1:4" x14ac:dyDescent="0.4">
      <c r="A37" s="55"/>
      <c r="B37" s="50" t="s">
        <v>50</v>
      </c>
      <c r="C37" s="47"/>
      <c r="D37" s="47"/>
    </row>
    <row r="38" spans="1:4" x14ac:dyDescent="0.4">
      <c r="A38" s="55"/>
      <c r="B38" s="50" t="s">
        <v>51</v>
      </c>
      <c r="C38" s="47"/>
      <c r="D38" s="47"/>
    </row>
    <row r="39" spans="1:4" x14ac:dyDescent="0.4">
      <c r="A39" s="55"/>
      <c r="B39" s="50" t="s">
        <v>52</v>
      </c>
      <c r="C39" s="47"/>
      <c r="D39" s="47"/>
    </row>
    <row r="40" spans="1:4" x14ac:dyDescent="0.4">
      <c r="A40" s="55"/>
      <c r="B40" s="50" t="s">
        <v>53</v>
      </c>
      <c r="C40" s="47"/>
      <c r="D40" s="47"/>
    </row>
    <row r="41" spans="1:4" x14ac:dyDescent="0.4">
      <c r="A41" s="55"/>
      <c r="B41" s="50" t="s">
        <v>54</v>
      </c>
      <c r="C41" s="47"/>
      <c r="D41" s="47"/>
    </row>
    <row r="42" spans="1:4" x14ac:dyDescent="0.4">
      <c r="A42" s="55"/>
      <c r="B42" s="50" t="s">
        <v>55</v>
      </c>
      <c r="C42" s="47"/>
      <c r="D42" s="47"/>
    </row>
    <row r="43" spans="1:4" x14ac:dyDescent="0.4">
      <c r="A43" s="55"/>
      <c r="B43" s="50" t="s">
        <v>56</v>
      </c>
      <c r="C43" s="47"/>
      <c r="D43" s="47"/>
    </row>
    <row r="44" spans="1:4" x14ac:dyDescent="0.4">
      <c r="A44" s="55"/>
      <c r="B44" s="50" t="s">
        <v>57</v>
      </c>
      <c r="C44" s="47"/>
      <c r="D44" s="47"/>
    </row>
    <row r="45" spans="1:4" x14ac:dyDescent="0.4">
      <c r="A45" s="55"/>
      <c r="B45" s="50" t="s">
        <v>58</v>
      </c>
      <c r="C45" s="47"/>
      <c r="D45" s="47"/>
    </row>
    <row r="46" spans="1:4" x14ac:dyDescent="0.4">
      <c r="A46" s="55"/>
      <c r="B46" s="50" t="s">
        <v>59</v>
      </c>
      <c r="C46" s="47"/>
      <c r="D46" s="47"/>
    </row>
    <row r="47" spans="1:4" x14ac:dyDescent="0.4">
      <c r="A47" s="55"/>
      <c r="B47" s="50" t="s">
        <v>13</v>
      </c>
      <c r="C47" s="47"/>
      <c r="D47" s="47"/>
    </row>
    <row r="48" spans="1:4" ht="20.25" thickBot="1" x14ac:dyDescent="0.45">
      <c r="A48" s="55"/>
      <c r="B48" s="51" t="s">
        <v>60</v>
      </c>
      <c r="C48" s="47"/>
      <c r="D48" s="47"/>
    </row>
  </sheetData>
  <sheetProtection sheet="1" objects="1" scenarios="1"/>
  <mergeCells count="2">
    <mergeCell ref="E1:F1"/>
    <mergeCell ref="G1:J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申請データ</vt:lpstr>
      <vt:lpstr>申請書</vt:lpstr>
      <vt:lpstr>マスターデータ</vt:lpstr>
      <vt:lpstr>hantei_5</vt:lpstr>
      <vt:lpstr>申請書!Print_Area</vt:lpstr>
      <vt:lpstr>判定テーブル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白濱 鳴海</dc:creator>
  <cp:lastModifiedBy>Mochizuki</cp:lastModifiedBy>
  <cp:lastPrinted>2020-06-09T13:50:29Z</cp:lastPrinted>
  <dcterms:created xsi:type="dcterms:W3CDTF">2020-02-03T06:37:25Z</dcterms:created>
  <dcterms:modified xsi:type="dcterms:W3CDTF">2020-06-17T07:28:05Z</dcterms:modified>
</cp:coreProperties>
</file>